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Q:\6_temp14\Sem_nomika\"/>
    </mc:Choice>
  </mc:AlternateContent>
  <xr:revisionPtr revIDLastSave="0" documentId="13_ncr:1_{7D289BA4-FAA1-40B9-AB98-66B35F9DA49F}" xr6:coauthVersionLast="32" xr6:coauthVersionMax="32" xr10:uidLastSave="{00000000-0000-0000-0000-000000000000}"/>
  <bookViews>
    <workbookView xWindow="0" yWindow="0" windowWidth="34965" windowHeight="16185" firstSheet="2" activeTab="3" xr2:uid="{00000000-000D-0000-FFFF-FFFF00000000}"/>
  </bookViews>
  <sheets>
    <sheet name="Sheet7" sheetId="16" state="hidden" r:id="rId1"/>
    <sheet name="Sheet2" sheetId="11" state="hidden" r:id="rId2"/>
    <sheet name="ΙΣΟΖΥΓΙΟ" sheetId="1" r:id="rId3"/>
    <sheet name="ΒΟΗΘΗΤΙΚΟΣ ΠΙΝΑΚΑΣ" sheetId="15" r:id="rId4"/>
    <sheet name="Ε3-Ζ" sheetId="2" state="hidden" r:id="rId5"/>
    <sheet name="Ε3-Δ" sheetId="3" state="hidden" r:id="rId6"/>
    <sheet name="ΦΟΡ_ΑΝΑΜ" sheetId="5" r:id="rId7"/>
    <sheet name="ΠΙΝ_3" sheetId="6" state="hidden" r:id="rId8"/>
    <sheet name="ΚΑΤ_Φ_Α" sheetId="7" r:id="rId9"/>
    <sheet name="ΕΝΤΥΠΟ_Ν" sheetId="9" r:id="rId10"/>
    <sheet name="2PARADEIGMA" sheetId="17" r:id="rId11"/>
    <sheet name="Sheet3" sheetId="12" state="hidden" r:id="rId12"/>
    <sheet name="Sheet4" sheetId="13" state="hidden" r:id="rId1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16" l="1"/>
  <c r="N54" i="16"/>
  <c r="J54" i="16"/>
  <c r="R41" i="16"/>
  <c r="R40" i="16"/>
  <c r="R39" i="16"/>
  <c r="R38" i="16"/>
  <c r="R37" i="16"/>
  <c r="R36" i="16"/>
  <c r="R35" i="16"/>
  <c r="R34" i="16"/>
  <c r="R33" i="16"/>
  <c r="R32" i="16"/>
  <c r="R31" i="16"/>
  <c r="R29" i="16"/>
  <c r="R28" i="16"/>
  <c r="R26" i="16"/>
  <c r="R24" i="16"/>
  <c r="R23" i="16"/>
  <c r="R22" i="16"/>
  <c r="R20" i="16"/>
  <c r="R19" i="16"/>
  <c r="R17" i="16"/>
  <c r="R16" i="16"/>
  <c r="R15" i="16"/>
  <c r="R14" i="16"/>
  <c r="R13" i="16"/>
  <c r="R11" i="16"/>
  <c r="R10" i="16"/>
  <c r="R8" i="16"/>
  <c r="R7" i="16"/>
  <c r="R6" i="16"/>
  <c r="R5" i="16"/>
  <c r="N41" i="16"/>
  <c r="N40" i="16"/>
  <c r="N32" i="16"/>
  <c r="N33" i="16"/>
  <c r="N34" i="16"/>
  <c r="N35" i="16"/>
  <c r="N36" i="16"/>
  <c r="N37" i="16"/>
  <c r="N38" i="16"/>
  <c r="N39" i="16"/>
  <c r="N31" i="16"/>
  <c r="N29" i="16"/>
  <c r="N28" i="16"/>
  <c r="N26" i="16"/>
  <c r="N23" i="16"/>
  <c r="N24" i="16"/>
  <c r="N22" i="16"/>
  <c r="N20" i="16"/>
  <c r="N19" i="16"/>
  <c r="N14" i="16"/>
  <c r="N15" i="16"/>
  <c r="N16" i="16"/>
  <c r="N17" i="16"/>
  <c r="N13" i="16"/>
  <c r="N11" i="16"/>
  <c r="N10" i="16"/>
  <c r="R47" i="16"/>
  <c r="R46" i="16"/>
  <c r="R45" i="16"/>
  <c r="N47" i="16"/>
  <c r="N46" i="16"/>
  <c r="N45" i="16"/>
  <c r="R52" i="16"/>
  <c r="R51" i="16"/>
  <c r="R50" i="16"/>
  <c r="R49" i="16"/>
  <c r="N52" i="16"/>
  <c r="N51" i="16"/>
  <c r="N50" i="16"/>
  <c r="N49" i="16"/>
  <c r="J51" i="16"/>
  <c r="J49" i="16"/>
  <c r="J50" i="16"/>
  <c r="J52" i="16"/>
  <c r="J46" i="16"/>
  <c r="J47" i="16"/>
  <c r="J45" i="16"/>
  <c r="J32" i="16"/>
  <c r="J33" i="16"/>
  <c r="J34" i="16"/>
  <c r="J35" i="16"/>
  <c r="J36" i="16"/>
  <c r="J37" i="16"/>
  <c r="J38" i="16"/>
  <c r="J39" i="16"/>
  <c r="J40" i="16"/>
  <c r="J41" i="16"/>
  <c r="J31" i="16"/>
  <c r="J29" i="16"/>
  <c r="J28" i="16"/>
  <c r="J26" i="16"/>
  <c r="J23" i="16"/>
  <c r="J24" i="16"/>
  <c r="J22" i="16"/>
  <c r="J20" i="16"/>
  <c r="J19" i="16"/>
  <c r="J14" i="16"/>
  <c r="J15" i="16"/>
  <c r="J16" i="16"/>
  <c r="J17" i="16"/>
  <c r="J13" i="16"/>
  <c r="J11" i="16"/>
  <c r="J10" i="16"/>
  <c r="N6" i="16"/>
  <c r="N7" i="16"/>
  <c r="N8" i="16"/>
  <c r="J6" i="16"/>
  <c r="J7" i="16"/>
  <c r="J8" i="16"/>
  <c r="N5" i="16"/>
  <c r="J5" i="16"/>
  <c r="R44" i="16"/>
  <c r="N43" i="16"/>
  <c r="J42" i="16"/>
  <c r="R1" i="16"/>
  <c r="N1" i="16"/>
  <c r="J1" i="16"/>
  <c r="E28" i="9" l="1"/>
  <c r="E31" i="9" s="1"/>
  <c r="I17" i="7"/>
  <c r="I14" i="7"/>
  <c r="I12" i="7"/>
  <c r="I16" i="7"/>
  <c r="I10" i="7"/>
  <c r="E7" i="6"/>
  <c r="N7" i="6" s="1"/>
  <c r="E10" i="5"/>
  <c r="F12" i="5"/>
  <c r="F11" i="5"/>
  <c r="F8" i="5"/>
  <c r="F7" i="5"/>
  <c r="D13" i="5"/>
  <c r="E6" i="5"/>
  <c r="F5" i="5"/>
  <c r="I6" i="7" s="1"/>
  <c r="I18" i="7" s="1"/>
  <c r="O19" i="7" l="1"/>
  <c r="F13" i="5"/>
  <c r="O18" i="7" s="1"/>
  <c r="E13" i="5"/>
  <c r="F14" i="5" s="1"/>
  <c r="E9" i="9"/>
  <c r="O7" i="6"/>
  <c r="H7" i="3" l="1"/>
  <c r="H6" i="3"/>
  <c r="G14" i="2"/>
  <c r="D24" i="2"/>
  <c r="H25" i="3" s="1"/>
  <c r="D6" i="2"/>
  <c r="D7" i="2"/>
  <c r="H29" i="3" s="1"/>
  <c r="D5" i="2"/>
  <c r="H3" i="3" s="1"/>
  <c r="H9" i="3"/>
  <c r="E51" i="1"/>
  <c r="E126" i="1" s="1"/>
  <c r="D73" i="1"/>
  <c r="E6" i="6" s="1"/>
  <c r="F28" i="2"/>
  <c r="D106" i="1"/>
  <c r="D23" i="2" s="1"/>
  <c r="H30" i="3" s="1"/>
  <c r="D88" i="1"/>
  <c r="D22" i="2" s="1"/>
  <c r="G28" i="2" l="1"/>
  <c r="D18" i="2"/>
  <c r="J17" i="3"/>
  <c r="H21" i="3"/>
  <c r="F22" i="2"/>
  <c r="J21" i="3" s="1"/>
  <c r="F14" i="2"/>
  <c r="G15" i="2" s="1"/>
  <c r="H19" i="3"/>
  <c r="E3" i="9"/>
  <c r="J32" i="3"/>
  <c r="J22" i="3"/>
  <c r="E12" i="6"/>
  <c r="N6" i="6"/>
  <c r="N12" i="6" s="1"/>
  <c r="H13" i="3"/>
  <c r="H16" i="3" s="1"/>
  <c r="H17" i="3" s="1"/>
  <c r="F27" i="2"/>
  <c r="D126" i="1"/>
  <c r="J18" i="3" l="1"/>
  <c r="F29" i="2"/>
  <c r="H23" i="3"/>
  <c r="H27" i="3" s="1"/>
  <c r="H32" i="3" s="1"/>
  <c r="J33" i="3" s="1"/>
  <c r="H34" i="3"/>
  <c r="O6" i="6"/>
  <c r="O12" i="6" s="1"/>
  <c r="E5" i="9" s="1"/>
  <c r="E7" i="9" s="1"/>
  <c r="E14" i="9" s="1"/>
  <c r="E22" i="9" s="1"/>
  <c r="E25" i="9" s="1"/>
  <c r="F30" i="2"/>
  <c r="G27" i="2"/>
  <c r="G29" i="2" s="1"/>
  <c r="F31" i="2" l="1"/>
  <c r="E33" i="9"/>
  <c r="E17" i="9"/>
  <c r="E19" i="9" s="1"/>
  <c r="E34" i="9" s="1"/>
  <c r="E38" i="9" l="1"/>
</calcChain>
</file>

<file path=xl/sharedStrings.xml><?xml version="1.0" encoding="utf-8"?>
<sst xmlns="http://schemas.openxmlformats.org/spreadsheetml/2006/main" count="575" uniqueCount="371">
  <si>
    <t xml:space="preserve"> ΕΔΑΦΙΚΕΣ ΕΚΤΑΣΕΙΣ                           </t>
  </si>
  <si>
    <t xml:space="preserve"> ΚΤΙΡΙΑ ΕΓΚΑΤΑΣΤΑΣΕΙΣ ΚΤΙΡΙΩΝ-ΤΕΧΝΙΚΑ ΕΡΓΑ   </t>
  </si>
  <si>
    <t xml:space="preserve"> ΑΠΟΣΒΕΣΜΕΝΑ ΚΤΙΡΙΑ ΕΓΚΑΤΑΣΤΑΣΕΙΣ ΚΤΙΡΙΩΝ-ΤΕΧΝΙΚΩΝ ΕΡΓΩΝ </t>
  </si>
  <si>
    <t xml:space="preserve"> ΜΕΤΑΦΟΡΙΚΑ-ΜΕΣΑ                             </t>
  </si>
  <si>
    <t xml:space="preserve"> ΑΠΟΣΒΕΣΜΕΝΑ ΜΕΤΑΦΟΡΙΚΑ ΜΕΣΑ                 </t>
  </si>
  <si>
    <t xml:space="preserve"> ΕΠΙΠΛΑ ΚΑΙ ΛΟΙΠΟΣ ΕΞΟΠΛΙΣΜΟΣ                </t>
  </si>
  <si>
    <t xml:space="preserve"> ΑΠΟΣΒΕΣΜΕΝΑ ΕΠΙΠΛΑ ΚΑΙ ΛΟΙΠΟΣ ΕΞΟΠΛΙΣΜΟΣ    </t>
  </si>
  <si>
    <t xml:space="preserve"> ΣΥΜ/ΧΕΣ &amp; ΛΟΙΠΕΣ ΜΑΚ/ΜΕΣ ΑΠΑΙΤΗΣΕΙΣ         </t>
  </si>
  <si>
    <t xml:space="preserve"> ΔΟΣΜΕΝΕΣ ΕΓΓΥΗΣΕΙΣ                          </t>
  </si>
  <si>
    <t xml:space="preserve"> ΕΜΠΟΡΕΥΜΑΤΑ                                 </t>
  </si>
  <si>
    <t xml:space="preserve"> ΑΓΟΡΕΣ ΕΜΠ/ΤΩΝ ΕΣΩΤΕΡΙΚΟΥ                   </t>
  </si>
  <si>
    <t xml:space="preserve"> ΠΕΛΑΤΕΣ                                     </t>
  </si>
  <si>
    <t xml:space="preserve"> ΠΕΛΑΤΕΣ ΕΣΩΤΕΡΙΚΟΥ                          </t>
  </si>
  <si>
    <t xml:space="preserve"> ΧΡΕΩΣΤΕΣ ΔΙΑΦΟΡΟΙ                           </t>
  </si>
  <si>
    <t xml:space="preserve"> ΕΛΛΗΝΙΚΟ ΔΗΜΟΣΙΟ ΠΡΟΚΑΤΑΒΕΒΛΗΜΕΝΟΙ &amp; ΠΑΡΑΚΡΑΤΟ </t>
  </si>
  <si>
    <t xml:space="preserve"> ΕΠΙΤΑΓΕΣ ΕΙΠΡΑΚΤΕΕΣ(ΜΕΤΑΧΡΟΝΟΛΟΓΗΜΕΝΕΣ)     </t>
  </si>
  <si>
    <t xml:space="preserve"> ΜΕΤΑΒΑΤΙΚΟΙ ΛΟΓ/ΣΜΟΙ ΕΝΕΡΓΗΤΙΚΟΥ            </t>
  </si>
  <si>
    <t xml:space="preserve"> ΕΞΟΔΑ ΕΠΟΜΕΝΩΝ ΧΡΗΣΕΩΝ                      </t>
  </si>
  <si>
    <t xml:space="preserve"> ΕΣΟΔΑ ΕΠΟΜΕΝΩΝ ΧΡΗΣΕΩΝ                      </t>
  </si>
  <si>
    <t xml:space="preserve"> ΧΡΗΜΑΤΙΚΑ ΔΙΑΘΕΣΙΜΑ                         </t>
  </si>
  <si>
    <t xml:space="preserve"> ΤΑΜΕΙΟ                                      </t>
  </si>
  <si>
    <t xml:space="preserve"> ΚΑΤΑΘΕΣΕΙΣ ΟΨΕΩΣ                            </t>
  </si>
  <si>
    <t xml:space="preserve"> ΚΕΦΑΛΑΙΟ                                    </t>
  </si>
  <si>
    <t xml:space="preserve"> ΚΑΤ/ΝΟ ΜΕΤΟΧΙΚΟ ΚΕΦΑΛΑΙΟ ΚΟΙΝΩΝ ΜΕΤΟΧΩΝ     </t>
  </si>
  <si>
    <t xml:space="preserve"> ΑΠΟΘΕΜΑΤΙΚΑ-ΕΠΙΧΟΡΗΓΗΣΕΙΣ                   </t>
  </si>
  <si>
    <t xml:space="preserve"> ΤΑΚΤΙΚΟ ΑΠΟΘΕΜΑΤΙΚΟ                         </t>
  </si>
  <si>
    <t xml:space="preserve"> ΕΚΤΑΚΤΑ ΑΠΟΘΕΜΑΤΙΚΑ                         </t>
  </si>
  <si>
    <t xml:space="preserve"> ΑΠΟΤΕΛΕΣΜΑΤΑ ΕΙΣ ΝΕΟΝ                       </t>
  </si>
  <si>
    <t xml:space="preserve"> ΥΠΟΛΟΙΠΟ ΚΕΡΔΩΝ ΕΙΣ ΝΕΟΝ                    </t>
  </si>
  <si>
    <t xml:space="preserve"> ΜΑΚΡΟΠΡΟΘΕΣΜΕΣ ΥΠΟΧΡΕΩΣΕΙΣ                  </t>
  </si>
  <si>
    <t xml:space="preserve"> ΟΜΟΛΟΓΙΑΚΑ ΔΑΝΕΙΑ ΣΕ ΕΥΡΩ                   </t>
  </si>
  <si>
    <t xml:space="preserve"> ΠΡΟΜΗΘΕΥΤΕΣ                                 </t>
  </si>
  <si>
    <t xml:space="preserve"> ΠΡΟΜΗΘΕΥΤΕΣ ΕΣΩΤΕΡΙΚΟΥ                      </t>
  </si>
  <si>
    <t xml:space="preserve"> ΠΡΟΜΗΘΕΥΤΕΣ ΕΞΩΤΕΡΙΚΟΥ                      </t>
  </si>
  <si>
    <t xml:space="preserve"> ΤΡΑΠΕΖΕΣ ΛΟΓ/ΜΟΣ ΒΡΑΧ.ΥΠΟΧ/ΣΕΩΝ             </t>
  </si>
  <si>
    <t xml:space="preserve"> ΕΘΝΙΚΗ ΤΡΑΠΕΖΑ- ΛΟΓ/ΜΟΣ ΒΡΑΧ.ΥΠΟΧ/ΣΕΩΝ      </t>
  </si>
  <si>
    <t xml:space="preserve"> ΠΙΣΤΩΤΕΣ ΔΙΑΦΟΡΟΙ                           </t>
  </si>
  <si>
    <t xml:space="preserve"> ΑΠΟΔΟΧΕΣ ΠΡΟΣΩΠΙΚΟΥ ΠΛΗΡΩΤΕΕΣ               </t>
  </si>
  <si>
    <t xml:space="preserve"> ΕΠΙΤΑΓΕΣ ΠΛΗΡΩΤΕΕΣ( ΜΕΤΑΧΡΟΝΟΛΟΓΗΜΕΝΕΣ)(γνωμ.1047/88) </t>
  </si>
  <si>
    <t xml:space="preserve"> ΛΟΙΠΕΣ ΒΡΑΧΥΠΡΟΘΕΣΜΕΣ ΥΠΟΧΡΕΩΣΕΙΣ           </t>
  </si>
  <si>
    <t xml:space="preserve"> ΥΠΟΧΡΕΩΣΕΙΣ ΑΠΟ ΦΟΡΟΥΣ-ΤΕΛΗ                 </t>
  </si>
  <si>
    <t xml:space="preserve"> ΦΟΡΟΣ ΠΡΟΣΤΙΘΕΜΕΝΗΣ ΑΞΙΑΣ                   </t>
  </si>
  <si>
    <t xml:space="preserve"> ΦΟΡΟΙ ΤΕΛΗ ΑΜΟΙΒΩΝ ΠΡΟΣΩΠΙΚΟΥ               </t>
  </si>
  <si>
    <t xml:space="preserve"> ΦΟΡΟΙ ΤΕΛΗ ΑΜΟΙΒΩΝ ΤΡΙΤΩΝ                   </t>
  </si>
  <si>
    <t xml:space="preserve"> Λ/ΣΜΟΣ ΕΚΚΑΘ.ΦΟΡΩΝ ΤΕΛΩΝ ΕΤΗΣΙΑΣ ΔΗΛΩΣΗΣ ΦΟΡΟΥ ΕΙΣΟΔ. </t>
  </si>
  <si>
    <t xml:space="preserve"> ΛΟΙΠΟΙ ΦΟΡΟΙ-ΤΕΛΗ                           </t>
  </si>
  <si>
    <t xml:space="preserve"> ΦΟΡΟΙ ΤΕΛΗ ΠΡΟΗΓΟΥΜΕΝΩΝ ΧΡΗΣΕΩΝ             </t>
  </si>
  <si>
    <t xml:space="preserve"> ΑΣΦΑΛΙΣΤΙΚΟΙ ΟΡΓΑΝΙΣΜΟΙ                     </t>
  </si>
  <si>
    <t xml:space="preserve"> ΙΔΡΥΜΑ ΚΟΙΝΩΝΙΚΩΝ ΑΣΦΑΛΙΣΕΩΝ                </t>
  </si>
  <si>
    <t xml:space="preserve"> ΜΕΤΑΒΑΤΙΚΟΙ ΛΟΓΑΡΙΑΣΜΟΙ                     </t>
  </si>
  <si>
    <t xml:space="preserve"> ΕΞΟΔΑ ΧΡΗΣΗΣ ΔΟΥΛΕΥΜΕΝΑ (ΠΛΗΡΩΤΕΑ)          </t>
  </si>
  <si>
    <t xml:space="preserve"> ΑΜΟΙΒΕΣ ΕΜΜΙΣΘΟΥ ΠΡΟΣΩΠΙΚΟΥ                 </t>
  </si>
  <si>
    <t xml:space="preserve"> ΠΑΡΕΠΟΜΕΝΕΣ ΠΑΡΟΧΕΣ &amp; ΕΞ ΠΡΟΣ               </t>
  </si>
  <si>
    <t xml:space="preserve"> ΕΡΓΟΔΟΤΙΚΕΣ ΕΙΣΦΟΡΕΣ ΕΜΜΙΣΘΟΥ ΠΡΟΣΩΠΙΚΟΥ    </t>
  </si>
  <si>
    <t xml:space="preserve"> ΑΠΟΖΗΜΕΙΩΣΕΙΣ ΑΠΟΛΥΣΗΣ                      </t>
  </si>
  <si>
    <t xml:space="preserve"> ΑΜΟΙΒΕΣ &amp; ΕΞΟΔΑ ΤΡΙΤΩΝ                      </t>
  </si>
  <si>
    <t xml:space="preserve"> ΑΜΟΙΒΕΣ &amp; ΕΞ ΕΛΕΥΘΕΡΩΝ ΕΠΑΓΓΕΛΜΑΤΙΩΝ ΜΕ ΦΟΡΟ </t>
  </si>
  <si>
    <t xml:space="preserve"> ΛΟΙΠΕΣ ΠΡΟΜΗΘΕΙΕΣ ΤΡΙΤΩΝ                    </t>
  </si>
  <si>
    <t xml:space="preserve"> ΠΑΡΟΧΕΣ ΤΡΙΤΩΝ                              </t>
  </si>
  <si>
    <t xml:space="preserve"> ΤΗΛΕΠΙΚΟΙΝΩΝΙΕΣ                             </t>
  </si>
  <si>
    <t xml:space="preserve"> ΕΝΟΙΚΙΑ                                     </t>
  </si>
  <si>
    <t xml:space="preserve"> ΑΣΦΑΛΙΣΤΡΑ                                  </t>
  </si>
  <si>
    <t xml:space="preserve"> ΕΠΙΣΚΕΥΕΣ &amp; ΣΥΝΤΗΡΗΣΕΙΣ                     </t>
  </si>
  <si>
    <t xml:space="preserve"> ΛΟΙΠΕΣ ΠΑΡΟΧΕΣ ΤΡΙΤΩΝ                       </t>
  </si>
  <si>
    <t xml:space="preserve"> ΦΟΡΟΙ-ΤΕΛΗ                                  </t>
  </si>
  <si>
    <t xml:space="preserve"> ΦΟΡΟΙ-ΤΕΛΗ ΚΥΚΛΟΦΟΡΙΑΣ ΜΕΤΑΦΟΡΙΚΩΝ ΜΕΣΩΝ    </t>
  </si>
  <si>
    <t xml:space="preserve"> ΔΗΜΟΤΙΚΟΙ ΦΟΡΟΙ-ΤΕΛΗ                        </t>
  </si>
  <si>
    <t xml:space="preserve"> ΔΙΑΦΟΡΟΙ ΦΟΡΟΙ-ΤΕΛΗ                         </t>
  </si>
  <si>
    <t xml:space="preserve"> ΧΑΡΤΟΣΗΜΟ ΜΙΣΘΩΜΑΤΩΝ                        </t>
  </si>
  <si>
    <t xml:space="preserve"> ΤΕΛΟΣ ΕΠΙΤΗΔΕΥΜΑΤΟΣ(άρθρο 31, ν.3986/2011)  </t>
  </si>
  <si>
    <t xml:space="preserve"> ΔΙΑΦΟΡΑ ΕΞΟΔΑ                               </t>
  </si>
  <si>
    <t xml:space="preserve"> ΕΞΟΔΑ ΜΕΤΑΦΟΡΩΝ                             </t>
  </si>
  <si>
    <t xml:space="preserve"> ΕΞΟΔΑ ΤΑΞΙΔΙΩΝ                              </t>
  </si>
  <si>
    <t xml:space="preserve"> ΕΞΟΔΑ ΤΑΞΙΔΙΩΝ ΕΣΩΤΕΡΙΚΟΥ                   </t>
  </si>
  <si>
    <t xml:space="preserve"> ΕΞΟΔΑ ΠΡΟΒΟΛΗΣ &amp; ΔΙΑΦΗΜΗΣΗΣ                 </t>
  </si>
  <si>
    <t xml:space="preserve"> ΔΙΑΦΗΜΙΣΕΙΣ ΑΠΟ ΡΑΔΙΟΦΩΝΟ- TV-ΤΥΠΟ          </t>
  </si>
  <si>
    <t xml:space="preserve"> ΕΞΟΔΑ ΣΥΝΕΔΡΙΩΝ-ΕΚΔΗΛΩΣΕΩΝ                  </t>
  </si>
  <si>
    <t xml:space="preserve"> ΕΞΟΔΑ ΥΠΟΔΟΧΗΣ &amp; ΦΙΛΟΞΕΝΙΑΣ                 </t>
  </si>
  <si>
    <t xml:space="preserve"> ΕΞΟΔΑ ΠΡΟΒΟΛΗΣ ΔΙΑ ΛΟΙΠΩΝ ΜΕΘΟΔΩΝ           </t>
  </si>
  <si>
    <t xml:space="preserve"> ΣΥΝΔΡΟΜΕΣ-ΕΙΣΦΟΡΕΣ                          </t>
  </si>
  <si>
    <t xml:space="preserve"> ΔΩΡΕΕΣ -ΕΠΙΧΟΡΗΓΗΣΕΙΣ                       </t>
  </si>
  <si>
    <t xml:space="preserve"> ΕΝΤΥΠΑ &amp; ΓΡΑΦΙΚΗ ΥΛΗ                        </t>
  </si>
  <si>
    <t xml:space="preserve"> ΥΛΙΚΑ ΑΜΕΣΗΣ ΑΝΑΛΩΣΕΩΣ                      </t>
  </si>
  <si>
    <t xml:space="preserve"> ΤΟΚΟΙ &amp; ΣΥΝΑΦΗ ΕΞΟΔΑ                        </t>
  </si>
  <si>
    <t xml:space="preserve"> ΠΩΛΗΣΕΙΣ ΕΜΠΟΡΕΥΜΑΤΩΝ                       </t>
  </si>
  <si>
    <t xml:space="preserve"> ΠΩΛΗΣΕΙΣ ΥΠΗΡΕΣΙΩΝ                          </t>
  </si>
  <si>
    <t xml:space="preserve"> ΕΠΙΧΟΡΗΓΗΣΕΙΣ ΚΙΑ ΔΙΑΦΟΡΑ ΕΣΟΔΑ ΠΩΛΗΣΕΩΝ    </t>
  </si>
  <si>
    <t xml:space="preserve"> ΕΣΟΔΑ ΠΑΡΕΠΟΜΕΝΩΝ ΑΣΧΟΛΙΩΝ                  </t>
  </si>
  <si>
    <t xml:space="preserve"> ΕΔΟΔΑ ΚΕΦΑΛΑΙΩΝ                             </t>
  </si>
  <si>
    <t xml:space="preserve"> ΕΣΟΔΑ ΧΡΕΟΓΡΑΦΩΝ                            </t>
  </si>
  <si>
    <t xml:space="preserve"> ΛΟΙΠΟΙ ΠΙΣΤΩΤΙΚΟΙ ΤΟΚΟΙ                     </t>
  </si>
  <si>
    <t xml:space="preserve"> ΕΚΤΑΚΤΑ &amp; ΑΝΟΡΓΑΝΑ ΑΠΟΤΕΛΕΣΜΑΤΑ             </t>
  </si>
  <si>
    <t xml:space="preserve"> ΕΚΤΑΚΤΑ &amp; ΑΝΟΡΓΑΝΑ ΕΞΟΔΑ                    </t>
  </si>
  <si>
    <t xml:space="preserve"> ΕΚΤΑΚΤΑ &amp; ΑΝΟΡΓΑΝΑ ΕΣΟΔΑ                    </t>
  </si>
  <si>
    <t xml:space="preserve"> ΕΚΤΑΚΤΕΣ ΖΗΜΙΕΣ                             </t>
  </si>
  <si>
    <t xml:space="preserve"> ΕΚΤΑΚΤΑ ΚΕΡΔΗ                               </t>
  </si>
  <si>
    <t xml:space="preserve"> ΕΣΟΔΑ &amp; ΕΞΟΔΑ ΠΡΟΗΓΟΥΜΕΝΩΝ ΧΡΗΣΕΩΝ          </t>
  </si>
  <si>
    <t xml:space="preserve"> ΕΣΟΔΑ ΠΡΟΗΓΟΥΜΕΝΩΝ ΧΡΗΣΕΩΝ                  </t>
  </si>
  <si>
    <t xml:space="preserve">ΕΚΠΤΩΣΕΙΣ ΕΜΠΟΡΕΥΜΑΤΩΝ </t>
  </si>
  <si>
    <t xml:space="preserve"> ΠΕΛΑΤΕΣ ΕΞΩΤΕΡΙΚΟΥ                          </t>
  </si>
  <si>
    <t xml:space="preserve">Ελληνικό Δημόσιο </t>
  </si>
  <si>
    <t>Δάνεια προσωπικού</t>
  </si>
  <si>
    <r>
      <t>Χρηματικές διευκολύνσεις προσωπικού</t>
    </r>
    <r>
      <rPr>
        <sz val="7"/>
        <color rgb="FF000000"/>
        <rFont val="Arial"/>
        <family val="2"/>
        <charset val="161"/>
      </rPr>
      <t xml:space="preserve"> </t>
    </r>
  </si>
  <si>
    <r>
      <t xml:space="preserve"> Δοσοληπτικοί λογ/σμοί διαχειριστών</t>
    </r>
    <r>
      <rPr>
        <sz val="7"/>
        <color rgb="FF000000"/>
        <rFont val="Arial"/>
        <family val="2"/>
        <charset val="161"/>
      </rPr>
      <t xml:space="preserve"> </t>
    </r>
  </si>
  <si>
    <t xml:space="preserve">ΛΟΓΑΡΙΑΣΜΟΙ ΔΙΑΧΕΙΡΙΣΕΩΣ ΠΡΟΚΑΤΑΒΟΛΩΝ ΚΑΙ ΠΙΣΤΩΣΕΩΝ </t>
  </si>
  <si>
    <t xml:space="preserve">35.02   Λοιποί συνεργάτες τρίτοι - Λογ/σμοί προς απόδοση </t>
  </si>
  <si>
    <t xml:space="preserve"> ΕΣΟΔΑ  ΧΡΗΣΕΩΣ ΕΙΠΡΑΚΤΕΑ                      </t>
  </si>
  <si>
    <t>ΕΝΦΙΑ</t>
  </si>
  <si>
    <t xml:space="preserve"> ΑΠΟΣΒΕΣΕΙΣ ΠΑΓΙΩΝ ΣΤΟΙΧΕΙΩΝ </t>
  </si>
  <si>
    <r>
      <t>Έσοδα συμμετοχών</t>
    </r>
    <r>
      <rPr>
        <sz val="7"/>
        <color rgb="FF000000"/>
        <rFont val="Arial"/>
        <family val="2"/>
        <charset val="161"/>
      </rPr>
      <t xml:space="preserve"> </t>
    </r>
  </si>
  <si>
    <t xml:space="preserve"> ΕΞΟΔΑ ΠΡΟΗΓΟΥΜΕΝΩΝ ΧΡΗΣΕΩΝ                  </t>
  </si>
  <si>
    <t>ΧΡΕΩΣΗ</t>
  </si>
  <si>
    <t>ΠΙΣΤΩΣΗ</t>
  </si>
  <si>
    <t>14ΧΧ</t>
  </si>
  <si>
    <t xml:space="preserve"> ΕΜΠΟΡΕΥΜΑΤΑ (Α.Α - Τ.Α )                                 </t>
  </si>
  <si>
    <t>Προκαταβολή Φ.Ε</t>
  </si>
  <si>
    <t>ΣΥΝΟΛΑ</t>
  </si>
  <si>
    <t xml:space="preserve"> Κρατήσεις και εισφορές καθυστερούμενες προηγούμενων χρήσεων </t>
  </si>
  <si>
    <t>Πωλήσεις</t>
  </si>
  <si>
    <t>Κόστος Πώλήσεων ( ΟΜΆΔΑ 2 )</t>
  </si>
  <si>
    <t>( Ομάδα 6 )</t>
  </si>
  <si>
    <t>( Ομάδα 8 ) - Χ.Υ</t>
  </si>
  <si>
    <t>( Ομάδα 8 ) - Π.Υ</t>
  </si>
  <si>
    <t>( Ομάδα 7 ) - Υπόλοιπα</t>
  </si>
  <si>
    <t>Τελικό Απόθεμα 31-12-2017</t>
  </si>
  <si>
    <t xml:space="preserve">   Κέρδη πρό φόρων</t>
  </si>
  <si>
    <t>ΑΠΟΤΕΛΕΣΜΑ ΧΡΗΣΗΣ</t>
  </si>
  <si>
    <t>Σύνολο Εσόδων</t>
  </si>
  <si>
    <t>Πωλήσεις αγαθών και υπηρεσιών</t>
  </si>
  <si>
    <t>Λοιπά συνήθη έσοδα</t>
  </si>
  <si>
    <t>Πιστωτικοί τόκοι και συναφή έσοδα</t>
  </si>
  <si>
    <t>Πιστωτικές συναλλαγματικές διαφορές</t>
  </si>
  <si>
    <t>Έσοδα συμμετοχών</t>
  </si>
  <si>
    <t>Κέρδη από διάθεση μη κυκλοφορούντων περιουσιακών στοιχείων</t>
  </si>
  <si>
    <t>Κέρδη από αναστροφή προβλέψεων και αποζημιώσεων</t>
  </si>
  <si>
    <t>Κέρδη από επιμέτρηση στην εύλογη αξία</t>
  </si>
  <si>
    <t>Φόρος Εισοδήματος έσοδα</t>
  </si>
  <si>
    <t>Ασυνήθη έσοδα και κέρδη</t>
  </si>
  <si>
    <t>Σύνολο Εξόδων</t>
  </si>
  <si>
    <t>Παροχές σε εργαζόμενους</t>
  </si>
  <si>
    <t>Ζημιές επιμέτρησης περιουσιακών στοιχείων</t>
  </si>
  <si>
    <t>Χρεωστικές συναλλαγματικές διαφορές</t>
  </si>
  <si>
    <t>Ζημιές από διάθεση- απόσυρση μη κυκλοφ.περιουσιακών στοιχείων</t>
  </si>
  <si>
    <t>Διάφορα λειτουργικά έξοδα</t>
  </si>
  <si>
    <t>Χρεωστικοί  τόκοι και συναφή έξοδα</t>
  </si>
  <si>
    <t>Αποσβέσεις</t>
  </si>
  <si>
    <t>Ασυνήθη έξοδα, ζημιές και πρόστιμα</t>
  </si>
  <si>
    <t>Προβλέψεις (εκτός από προβλέψεις για το προσωπικό)</t>
  </si>
  <si>
    <t>Φόρος Εισοδήματος</t>
  </si>
  <si>
    <t xml:space="preserve"> Λοιπά έσοδα κεφαλαίων</t>
  </si>
  <si>
    <t>ΠΙΝΑΚΑΣ Ζ1</t>
  </si>
  <si>
    <t>ΠΙΝΑΚΑΣ Ζ2</t>
  </si>
  <si>
    <t>Δ1</t>
  </si>
  <si>
    <t xml:space="preserve"> Πωλήσεις αγαθών και παροχή υπηρεσιών</t>
  </si>
  <si>
    <t xml:space="preserve"> α) Εμπορεύματα</t>
  </si>
  <si>
    <t>Εμπορεύματα έναρξης</t>
  </si>
  <si>
    <t>101</t>
  </si>
  <si>
    <t>Αγορές εμπορευμάτων χρήσης ( καθαρό ποσό )</t>
  </si>
  <si>
    <t>102</t>
  </si>
  <si>
    <t>Απομείωση εμπορευμάτων</t>
  </si>
  <si>
    <t>103</t>
  </si>
  <si>
    <t>Εμπορεύματα λήξης</t>
  </si>
  <si>
    <t>104</t>
  </si>
  <si>
    <t xml:space="preserve"> β) Λοιπά έξοδα εμπορικής δραστηριότητας</t>
  </si>
  <si>
    <t>105</t>
  </si>
  <si>
    <t xml:space="preserve"> γ) Ιδιοπαραγωγή παγίων - Αυτοπαραδόσεις - Καταστροφές αποθεμάτων ( μείον )</t>
  </si>
  <si>
    <t>106</t>
  </si>
  <si>
    <t>Δ2</t>
  </si>
  <si>
    <t>Κόστος πωληθέντων εμπορικής δραστηριότητας (α+β+γ)</t>
  </si>
  <si>
    <t>107</t>
  </si>
  <si>
    <t>Δ6</t>
  </si>
  <si>
    <t>Σύνολο (Δ2+Δ3+Δ4+Δ5)</t>
  </si>
  <si>
    <t>120</t>
  </si>
  <si>
    <t>Δ7</t>
  </si>
  <si>
    <t>Μικτό κέρδος (Δ1-Δ6)</t>
  </si>
  <si>
    <t>121</t>
  </si>
  <si>
    <t>Δ8</t>
  </si>
  <si>
    <t>Λοιπά έσοδα εξαιρούμενων των πιστωτικών τόκων</t>
  </si>
  <si>
    <t>122</t>
  </si>
  <si>
    <t>Δ9</t>
  </si>
  <si>
    <t>Λοιπά έξοδα εξαιρούμενων των τόκων και αποσβέσεων</t>
  </si>
  <si>
    <t>123</t>
  </si>
  <si>
    <t>Δ10</t>
  </si>
  <si>
    <t>Αποτελέσματα προ φόρων-τόκων και αποσβέσεων EBITDA</t>
  </si>
  <si>
    <t>124</t>
  </si>
  <si>
    <t>Δ11</t>
  </si>
  <si>
    <t>125</t>
  </si>
  <si>
    <t>Δ12</t>
  </si>
  <si>
    <t>Αποτελέσματα προ φόρων και τόκων ΕΒΙΤDA</t>
  </si>
  <si>
    <t>126</t>
  </si>
  <si>
    <t>Δ13</t>
  </si>
  <si>
    <t>Πιστωτική τόκοι και συναφή έσοδα</t>
  </si>
  <si>
    <t>127</t>
  </si>
  <si>
    <t>Δ14</t>
  </si>
  <si>
    <t>Χρεωστική τόκοι και συναφή έξοδα</t>
  </si>
  <si>
    <t>128</t>
  </si>
  <si>
    <t>Δ15</t>
  </si>
  <si>
    <t>Αποτελέσματα προ φόρων</t>
  </si>
  <si>
    <t>129</t>
  </si>
  <si>
    <t>Ποσοστά μικτού κέρδους</t>
  </si>
  <si>
    <t>130</t>
  </si>
  <si>
    <t>100</t>
  </si>
  <si>
    <t>(-)</t>
  </si>
  <si>
    <t>Ποσό αναμόρφωσης</t>
  </si>
  <si>
    <t>ΣΥΝΟΛΟ</t>
  </si>
  <si>
    <r>
      <t> </t>
    </r>
    <r>
      <rPr>
        <b/>
        <sz val="11"/>
        <color rgb="FF000000"/>
        <rFont val="Calibri"/>
        <family val="2"/>
        <charset val="161"/>
        <scheme val="minor"/>
      </rPr>
      <t>Α/Α</t>
    </r>
  </si>
  <si>
    <t>ΛΟΓΙΣΤΙΚΕΣ ΔΙΑΦΟΡΕΣ ( ΜΟΝΙΜΕΣ και ΠΡΟΣΩΡΙΝΕΣ ΚΑΤΆ ΤΗΝ ΕΝΝΟΙΑ ΤΩΝ Ε.Λ.Π )</t>
  </si>
  <si>
    <t>ΣΥΝΟΛΟ ΛΟΓΙΣΤΙΚΩΝ ΔΙΑΦΟΡΩΝ</t>
  </si>
  <si>
    <t>ΕΙΔΟΣ ''ΛΟΓΙΣΤΙΚΗΣ ΔΙΑΦΟΡΑΣ''</t>
  </si>
  <si>
    <t>ΠΡΟΣΩΡΙΝΗ - " ΠΙΝΑΚΑΣ Ε''</t>
  </si>
  <si>
    <t>ΜΟΝΙΜΗ - '' ΚΑΤΑΣΤΑΣΗ ΦΟΡΟΛΟΓΙΚΗΣ ΑΝΑΜΟΡΦΩΣΗΣ''</t>
  </si>
  <si>
    <t>Δαπάνες άνω των 500 ευρώ, οι οποίες δεν εξοφλήθηκαν με τραπεζικό τρόπο.</t>
  </si>
  <si>
    <t>Μη καταβληθείσες εμπρόθεσμα Ασφαλιστικές εισφορές, που αφορούν το έτος 2017.</t>
  </si>
  <si>
    <t>Πρόστιμα, ποινές προσαυξήσεις</t>
  </si>
  <si>
    <t>΄Έξοδα φιλοξενίας ( το ποσό που δεν αναγνωρίζεται )</t>
  </si>
  <si>
    <t>Φόροι - τέλη που δεν εκπίπτουν ( π.χ. Τέλος επιτηδεύματος )</t>
  </si>
  <si>
    <t>Δαπάνες ψυχαγωγίας</t>
  </si>
  <si>
    <t>Προσωπικές καταναλωτικές δαπάνες.</t>
  </si>
  <si>
    <t>ΕΝ.Φ.Ι.Α  [ Ποσό που Δεν πληρώθηκε στο 2017, ]</t>
  </si>
  <si>
    <t xml:space="preserve"> Διαφορές από Ετεροχρονισμό Εξόδων</t>
  </si>
  <si>
    <t>Λογιστική βάση (α)</t>
  </si>
  <si>
    <t>Φορολογική                     Βάση (β)</t>
  </si>
  <si>
    <t>Ασφαλιστικές εισφορές</t>
  </si>
  <si>
    <t>001</t>
  </si>
  <si>
    <t>Εκπιπτόμενοι φόροι - τέλη</t>
  </si>
  <si>
    <t>002</t>
  </si>
  <si>
    <t>Προβλέψεις για αποζημίωση προσωπικού λόγω εξόδου από την υπηρεσία</t>
  </si>
  <si>
    <t>003</t>
  </si>
  <si>
    <t>004</t>
  </si>
  <si>
    <t>Συναλλαγματικές διαφορές (χρεωστικές)</t>
  </si>
  <si>
    <t>005</t>
  </si>
  <si>
    <t>Λοιπές διαφορές από ετεροχρονισμό εξόδων</t>
  </si>
  <si>
    <t>006</t>
  </si>
  <si>
    <t>Σύνολο</t>
  </si>
  <si>
    <t>707</t>
  </si>
  <si>
    <t>715</t>
  </si>
  <si>
    <t>ΔΙΑΦΟΡΑ</t>
  </si>
  <si>
    <t>ΕΙΔΟΣ ΔΑΠΑΝΗΣ</t>
  </si>
  <si>
    <t>ΚΩΔΙΚΟΣ</t>
  </si>
  <si>
    <t>(2)</t>
  </si>
  <si>
    <t>(3)</t>
  </si>
  <si>
    <t>1.</t>
  </si>
  <si>
    <t xml:space="preserve"> Τόκοι από δάνεια που λαμβάνει η επιχείρηση από τρίτους (περ.α' άρθρου 23)</t>
  </si>
  <si>
    <t>2.</t>
  </si>
  <si>
    <t xml:space="preserve"> Δαπάνη για αγορά αγαθών ή λήψη υπηρεσιών άνω 500 ευρώ χωρίς τη χρήση τραπεζικού μέσου πληρωμής (περ.β'</t>
  </si>
  <si>
    <t xml:space="preserve"> άρθρου 23)</t>
  </si>
  <si>
    <t>3.</t>
  </si>
  <si>
    <t xml:space="preserve"> Μη καταβληθείσες ασφαλιστικές εισφορές (περ.γ' άρθρου 23)</t>
  </si>
  <si>
    <t xml:space="preserve"> Μη εκπιπτόμενες προβλέψεις (περ.δ' άρθρου 23)</t>
  </si>
  <si>
    <t>5.</t>
  </si>
  <si>
    <t xml:space="preserve"> Πρόστιμα, ποινές και προσαυξήσεις (περ.ε' άρθρου 23)</t>
  </si>
  <si>
    <t xml:space="preserve"> Παροχή ή λήψη αμοιβών σε χρήμα ή είδος που συνιστούν ποινικό αδίκημα (περ.στ' άρθρου 23)</t>
  </si>
  <si>
    <t xml:space="preserve"> Φόροι-τέλη που δεν εκπίπτουν (περ.ζ' άρθρου 23)</t>
  </si>
  <si>
    <t xml:space="preserve"> Τεκμαρτό μίσθωμα κατά μέτρο που υπερβαίνει το 3% της αντικειμενικής αξίας του ακινήτου (περ.η' άρθρου 23)</t>
  </si>
  <si>
    <t xml:space="preserve"> Δαπάνες για οργάνωση και διεξαγωγή ενημερωτικών ημερίδων και συναντήσεων (περ.θ' άρθρου 23)</t>
  </si>
  <si>
    <t xml:space="preserve"> Δαπάνες για διεξαγωγή εορταστικών εκδηλώσεων (περιπτ.ι' άρθρου 23)</t>
  </si>
  <si>
    <t xml:space="preserve"> Δαπάνες ψυχαγωγίας (περ. ια' άρθρου 23)</t>
  </si>
  <si>
    <t xml:space="preserve"> Προσωπικές καταναλωτικές δαπάνες (περιπτ.ιβ' άρθρου 23)</t>
  </si>
  <si>
    <t>116</t>
  </si>
  <si>
    <t>117</t>
  </si>
  <si>
    <t>118</t>
  </si>
  <si>
    <t>119</t>
  </si>
  <si>
    <t>016</t>
  </si>
  <si>
    <t xml:space="preserve"> Κέρδη χρήσης βάσει Δ.Λ.Π./ Ε.Λ.Π.</t>
  </si>
  <si>
    <t xml:space="preserve"> Ή ζημία βάσει χρήσης βάσει Δ.Λ.Π./ Ε.Λ.Π.</t>
  </si>
  <si>
    <t xml:space="preserve">  (+)  Προσωρινές διαφορές μεταξύ Δ.Λ.Π./ Ε.Λ.Π. - Φ.Β.</t>
  </si>
  <si>
    <t xml:space="preserve">  (-)  Προσωρινές διαφορές μεταξύ Δ.Λ.Π./ Ε.Λ.Π. - Φ.Β.</t>
  </si>
  <si>
    <t>ΕΝΤΥΠΟ Ν</t>
  </si>
  <si>
    <t xml:space="preserve"> Σε περίπτωση κερδών προστίθενται και σε περίπτωση ζημίας αφαιρούνται</t>
  </si>
  <si>
    <t>1. Μη εκπιπτόμενες επιχειρηματικές δαπάνες</t>
  </si>
  <si>
    <t>2. Υπόλοιπο Λογ/σμού "Προβλέψεις για επισφαλείς απαιτήσεις (ν.2238/1994)"</t>
  </si>
  <si>
    <t>3. Χρεωστική διαφορά λόγω πιστωτικού κινδύνου (παρ. 3 άρθ. 27 ν.4172/2013)</t>
  </si>
  <si>
    <t>4. Μη διανεμηθέν εσόδημα ελεγχόμενης αλλοδαπής εταιρείας (άρθρο 66 ν.4172/2013)</t>
  </si>
  <si>
    <t>455</t>
  </si>
  <si>
    <t>453</t>
  </si>
  <si>
    <t>457</t>
  </si>
  <si>
    <t>452</t>
  </si>
  <si>
    <t>454</t>
  </si>
  <si>
    <t>024</t>
  </si>
  <si>
    <t>Φορολογητέα κέρδη χρήσεως</t>
  </si>
  <si>
    <t>Σύνολο Κερδών</t>
  </si>
  <si>
    <t>Λογιστικές Διαφορές</t>
  </si>
  <si>
    <t>Φορολογητέα Κέρδη</t>
  </si>
  <si>
    <t>Φόρος κερδών</t>
  </si>
  <si>
    <t>Μείον παρακρατηθείς φόρος από πηγή Ελλλάδος</t>
  </si>
  <si>
    <t>Προκαταβολή τρέχοντος φορολογικού έτους</t>
  </si>
  <si>
    <t>ΙΙ. ΥΠΟΛΟΓΙΣΜΟΣ ΠΡΟΚΑΤΑΒΟΛΗΣ ΤΡΕΧΟΝΤΟΣ ΦΟΡΟΛΟΓΙΚΟΥ ΕΤΟΥΣ</t>
  </si>
  <si>
    <t>049</t>
  </si>
  <si>
    <t>050</t>
  </si>
  <si>
    <t>051</t>
  </si>
  <si>
    <t xml:space="preserve"> Φόρος που αναλογεί:</t>
  </si>
  <si>
    <t xml:space="preserve"> Απαλλαγή καταβολής φόρου ν.3908/2011 (λόγω παγματ. επενδύσεων)</t>
  </si>
  <si>
    <t>579</t>
  </si>
  <si>
    <t xml:space="preserve"> Μισθώματα για χρήση ακινήτου (παρ. Β2 άρθ. 43 και παρ. Β2 άρθ. 44  ν.4030/2011)</t>
  </si>
  <si>
    <t>575</t>
  </si>
  <si>
    <t>700</t>
  </si>
  <si>
    <t xml:space="preserve"> Φόρος που παρακρατήθηκε ή καταβλήθηκε και δεν υπάρχει ηλεκτρονική πληροφόρηση</t>
  </si>
  <si>
    <t>009</t>
  </si>
  <si>
    <t xml:space="preserve"> Φόρος που παρακρατήθηκε ή καταβλήθηκε</t>
  </si>
  <si>
    <t>090</t>
  </si>
  <si>
    <t xml:space="preserve"> Φόρος που προκαταβλήθηκε</t>
  </si>
  <si>
    <t>008</t>
  </si>
  <si>
    <t xml:space="preserve"> Φόρος νομικού προσώπου για εισπρατ. μερίσματα (παρ.3 άρθρ.68 ν.4172/2013)</t>
  </si>
  <si>
    <t>052</t>
  </si>
  <si>
    <t xml:space="preserve"> Φόρος αλλοδαπής</t>
  </si>
  <si>
    <t>600</t>
  </si>
  <si>
    <t>701</t>
  </si>
  <si>
    <t xml:space="preserve"> Πιστωτικό ποσό για συμψηφισμό</t>
  </si>
  <si>
    <t>012</t>
  </si>
  <si>
    <t xml:space="preserve"> Χρεωστικό ποσό για βεβαίωση</t>
  </si>
  <si>
    <t>011</t>
  </si>
  <si>
    <t xml:space="preserve"> Προκαταβολή φόρου τρέχοντος φορολογικού έτους</t>
  </si>
  <si>
    <t>014</t>
  </si>
  <si>
    <t xml:space="preserve"> Τέλη χαρτοσήμου στο ακαθάριστο εισόδημα από εκμίσθωση ακινήτων</t>
  </si>
  <si>
    <t xml:space="preserve"> Εισφορά υπέρ ΟΓΑ στα τέλη χαρτοσήμου</t>
  </si>
  <si>
    <t>007</t>
  </si>
  <si>
    <t xml:space="preserve"> Τέλος επιτηδεύματος (άρθ. 31 ν.3986/2011)</t>
  </si>
  <si>
    <t>911</t>
  </si>
  <si>
    <t>702</t>
  </si>
  <si>
    <r>
      <t xml:space="preserve"> </t>
    </r>
    <r>
      <rPr>
        <b/>
        <sz val="11"/>
        <rFont val="Calibri"/>
        <family val="2"/>
        <charset val="161"/>
        <scheme val="minor"/>
      </rPr>
      <t>Άθροισμα:</t>
    </r>
    <r>
      <rPr>
        <sz val="11"/>
        <rFont val="Calibri"/>
        <family val="2"/>
        <charset val="161"/>
        <scheme val="minor"/>
      </rPr>
      <t xml:space="preserve">  [(004) - (579) + (575)]</t>
    </r>
  </si>
  <si>
    <r>
      <t xml:space="preserve"> </t>
    </r>
    <r>
      <rPr>
        <b/>
        <sz val="11"/>
        <rFont val="Calibri"/>
        <family val="2"/>
        <charset val="161"/>
        <scheme val="minor"/>
      </rPr>
      <t>Άθροισμα:</t>
    </r>
    <r>
      <rPr>
        <sz val="11"/>
        <rFont val="Calibri"/>
        <family val="2"/>
        <charset val="161"/>
        <scheme val="minor"/>
      </rPr>
      <t xml:space="preserve">  (009) + (090) + (008) + (052) + (111) + (751) + (600)</t>
    </r>
  </si>
  <si>
    <r>
      <t xml:space="preserve"> </t>
    </r>
    <r>
      <rPr>
        <b/>
        <sz val="11"/>
        <rFont val="Calibri"/>
        <family val="2"/>
        <charset val="161"/>
        <scheme val="minor"/>
      </rPr>
      <t>Άθροισμα:</t>
    </r>
    <r>
      <rPr>
        <sz val="11"/>
        <rFont val="Calibri"/>
        <family val="2"/>
        <charset val="161"/>
        <scheme val="minor"/>
      </rPr>
      <t xml:space="preserve">  (011) + (014) + (006) + (007) + (910) + (911)</t>
    </r>
  </si>
  <si>
    <t>Φόρος Χρήσης 2017</t>
  </si>
  <si>
    <r>
      <t>-</t>
    </r>
    <r>
      <rPr>
        <sz val="11"/>
        <color theme="1"/>
        <rFont val="Times New Roman"/>
        <family val="1"/>
        <charset val="161"/>
      </rPr>
      <t xml:space="preserve">         </t>
    </r>
    <r>
      <rPr>
        <sz val="11"/>
        <color theme="1"/>
        <rFont val="Calibri"/>
        <family val="2"/>
        <charset val="161"/>
        <scheme val="minor"/>
      </rPr>
      <t>(Μείον ) Παρακρατηθέντες φόροι</t>
    </r>
  </si>
  <si>
    <r>
      <t>-</t>
    </r>
    <r>
      <rPr>
        <sz val="11"/>
        <color theme="1"/>
        <rFont val="Times New Roman"/>
        <family val="1"/>
        <charset val="161"/>
      </rPr>
      <t xml:space="preserve">         </t>
    </r>
    <r>
      <rPr>
        <sz val="11"/>
        <color theme="1"/>
        <rFont val="Calibri"/>
        <family val="2"/>
        <charset val="161"/>
        <scheme val="minor"/>
      </rPr>
      <t>(Συν ) Προκαταβολή επόμενης χρήσης</t>
    </r>
  </si>
  <si>
    <r>
      <t>-</t>
    </r>
    <r>
      <rPr>
        <sz val="11"/>
        <color theme="1"/>
        <rFont val="Times New Roman"/>
        <family val="1"/>
        <charset val="161"/>
      </rPr>
      <t xml:space="preserve">         </t>
    </r>
    <r>
      <rPr>
        <sz val="11"/>
        <color theme="1"/>
        <rFont val="Calibri"/>
        <family val="2"/>
        <charset val="161"/>
        <scheme val="minor"/>
      </rPr>
      <t>(Μείον ) Προκαταβολή προηγούμενης χρήσης</t>
    </r>
  </si>
  <si>
    <t>Τέλος επιτηδεύματος</t>
  </si>
  <si>
    <t xml:space="preserve">Πωλήσεις </t>
  </si>
  <si>
    <t>Σύνολο πωλήσεων</t>
  </si>
  <si>
    <t>Κόστος πωληθέντων</t>
  </si>
  <si>
    <t>-</t>
  </si>
  <si>
    <t>Αγόρες αποθεμάτων</t>
  </si>
  <si>
    <t>Αποθέματα  έναρξης</t>
  </si>
  <si>
    <t>Αποθέματα λήξης</t>
  </si>
  <si>
    <t>Αυτοπαραδόσεις -Καταστροφές</t>
  </si>
  <si>
    <t>+</t>
  </si>
  <si>
    <t>Κόστος πωληθέντων =</t>
  </si>
  <si>
    <t>=</t>
  </si>
  <si>
    <t xml:space="preserve">Μικτό κέρδος </t>
  </si>
  <si>
    <t>Μικτό κέρδος</t>
  </si>
  <si>
    <t>Λειτουργικά έξοδα</t>
  </si>
  <si>
    <t xml:space="preserve">Χρηματοοικονομικά (τόκοι) </t>
  </si>
  <si>
    <t>60 έως 64</t>
  </si>
  <si>
    <t xml:space="preserve">Λοιπά έσοδα </t>
  </si>
  <si>
    <t>73-78</t>
  </si>
  <si>
    <t>Λογ/μοί</t>
  </si>
  <si>
    <t>Υπολογισμός κερδών</t>
  </si>
  <si>
    <t>70 έως 72</t>
  </si>
  <si>
    <t>20-26</t>
  </si>
  <si>
    <t>Έκτακτα κέρδη και έκτακτα έσοδα</t>
  </si>
  <si>
    <t>Εκτακτα έξοδα και έκτακτες ζημιές</t>
  </si>
  <si>
    <t>Κέρδη προ φόρων</t>
  </si>
  <si>
    <t>81 - 82</t>
  </si>
  <si>
    <t>Αγορές</t>
  </si>
  <si>
    <t>Αποθέματα έναρξης</t>
  </si>
  <si>
    <t>Απομειώσεις - αυτ/σεις - καταστροφές</t>
  </si>
  <si>
    <t xml:space="preserve">Έσοδα συμμετοχών </t>
  </si>
  <si>
    <t>Π</t>
  </si>
  <si>
    <t>Χ</t>
  </si>
  <si>
    <t>Υποπίνακας</t>
  </si>
  <si>
    <t>Πίνακας</t>
  </si>
  <si>
    <t>Πίνακας Δ</t>
  </si>
  <si>
    <t>Πίνακας Ζ1</t>
  </si>
  <si>
    <t>Πίνακας Ζ2</t>
  </si>
  <si>
    <t>Υποπίνακες εξόδων</t>
  </si>
  <si>
    <t>Κωδικοί πίνακα Ζ</t>
  </si>
  <si>
    <t>ΠΩΛΗΣΕΙΣ ΠΡΟΙΟΝΤΩΝ</t>
  </si>
  <si>
    <t xml:space="preserve"> ΕΠΙΧΟΡΗΓΗΣΕΙΣ ΚΑΙ ΔΙΑΦΟΡΑ ΕΣΟΔΑ ΠΩΛΗΣΕΩΝ    </t>
  </si>
  <si>
    <t>Εμπορία</t>
  </si>
  <si>
    <t>Παραγωγή</t>
  </si>
  <si>
    <t>Υπηρεσίες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</si>
</sst>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;[Red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7"/>
      <color rgb="FF000000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u/>
      <sz val="11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u/>
      <sz val="12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u/>
      <sz val="11"/>
      <color rgb="FF000000"/>
      <name val="Calibri"/>
      <family val="2"/>
      <charset val="161"/>
      <scheme val="minor"/>
    </font>
    <font>
      <sz val="12"/>
      <color rgb="FF000000"/>
      <name val="Times New Roman"/>
      <family val="1"/>
      <charset val="161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Tahoma"/>
      <family val="2"/>
      <charset val="161"/>
    </font>
    <font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u/>
      <sz val="24"/>
      <color theme="1"/>
      <name val="Calibri"/>
      <family val="2"/>
      <charset val="161"/>
      <scheme val="minor"/>
    </font>
    <font>
      <sz val="11"/>
      <color theme="1"/>
      <name val="Times New Roman"/>
      <family val="1"/>
      <charset val="161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CA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/>
      <right/>
      <top/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/>
      <diagonal/>
    </border>
    <border>
      <left style="medium">
        <color indexed="48"/>
      </left>
      <right/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48"/>
      </left>
      <right/>
      <top/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25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5" fillId="0" borderId="0" xfId="0" applyFont="1"/>
    <xf numFmtId="4" fontId="0" fillId="0" borderId="0" xfId="0" applyNumberFormat="1"/>
    <xf numFmtId="4" fontId="5" fillId="0" borderId="0" xfId="0" applyNumberFormat="1" applyFont="1"/>
    <xf numFmtId="4" fontId="5" fillId="2" borderId="0" xfId="0" applyNumberFormat="1" applyFont="1" applyFill="1"/>
    <xf numFmtId="4" fontId="6" fillId="0" borderId="0" xfId="0" applyNumberFormat="1" applyFont="1"/>
    <xf numFmtId="0" fontId="5" fillId="0" borderId="1" xfId="0" applyFont="1" applyBorder="1"/>
    <xf numFmtId="4" fontId="0" fillId="0" borderId="1" xfId="0" applyNumberFormat="1" applyBorder="1"/>
    <xf numFmtId="0" fontId="0" fillId="0" borderId="1" xfId="0" applyBorder="1"/>
    <xf numFmtId="4" fontId="6" fillId="0" borderId="1" xfId="0" applyNumberFormat="1" applyFont="1" applyBorder="1"/>
    <xf numFmtId="0" fontId="2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Fill="1" applyBorder="1"/>
    <xf numFmtId="4" fontId="2" fillId="0" borderId="1" xfId="0" applyNumberFormat="1" applyFont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2" borderId="0" xfId="0" applyNumberFormat="1" applyFont="1" applyFill="1"/>
    <xf numFmtId="4" fontId="10" fillId="2" borderId="0" xfId="0" applyNumberFormat="1" applyFont="1" applyFill="1"/>
    <xf numFmtId="4" fontId="7" fillId="0" borderId="0" xfId="0" applyNumberFormat="1" applyFont="1"/>
    <xf numFmtId="4" fontId="7" fillId="2" borderId="0" xfId="0" applyNumberFormat="1" applyFont="1" applyFill="1"/>
    <xf numFmtId="49" fontId="9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/>
    <xf numFmtId="49" fontId="7" fillId="0" borderId="1" xfId="0" applyNumberFormat="1" applyFont="1" applyFill="1" applyBorder="1" applyAlignment="1" applyProtection="1">
      <alignment horizontal="left" vertical="center"/>
      <protection hidden="1"/>
    </xf>
    <xf numFmtId="4" fontId="8" fillId="0" borderId="1" xfId="0" applyNumberFormat="1" applyFont="1" applyBorder="1"/>
    <xf numFmtId="49" fontId="7" fillId="0" borderId="1" xfId="0" applyNumberFormat="1" applyFont="1" applyFill="1" applyBorder="1" applyAlignment="1" applyProtection="1">
      <alignment horizontal="left" vertical="center" shrinkToFit="1"/>
      <protection hidden="1"/>
    </xf>
    <xf numFmtId="4" fontId="8" fillId="2" borderId="1" xfId="0" applyNumberFormat="1" applyFont="1" applyFill="1" applyBorder="1"/>
    <xf numFmtId="0" fontId="9" fillId="5" borderId="8" xfId="0" applyFont="1" applyFill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49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Border="1"/>
    <xf numFmtId="0" fontId="9" fillId="5" borderId="12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2" borderId="1" xfId="0" applyFont="1" applyFill="1" applyBorder="1"/>
    <xf numFmtId="4" fontId="9" fillId="0" borderId="0" xfId="0" applyNumberFormat="1" applyFont="1"/>
    <xf numFmtId="0" fontId="8" fillId="0" borderId="2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49" fontId="7" fillId="6" borderId="4" xfId="0" applyNumberFormat="1" applyFont="1" applyFill="1" applyBorder="1" applyAlignment="1" applyProtection="1">
      <alignment horizontal="center" vertical="center"/>
      <protection hidden="1"/>
    </xf>
    <xf numFmtId="49" fontId="7" fillId="6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8" fillId="0" borderId="24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8" fillId="0" borderId="18" xfId="0" applyFont="1" applyBorder="1" applyAlignment="1" applyProtection="1">
      <alignment vertical="center" wrapText="1"/>
      <protection hidden="1"/>
    </xf>
    <xf numFmtId="0" fontId="8" fillId="0" borderId="0" xfId="0" applyFont="1" applyAlignment="1">
      <alignment wrapText="1"/>
    </xf>
    <xf numFmtId="4" fontId="7" fillId="0" borderId="1" xfId="0" applyNumberFormat="1" applyFont="1" applyBorder="1"/>
    <xf numFmtId="10" fontId="7" fillId="2" borderId="1" xfId="0" applyNumberFormat="1" applyFont="1" applyFill="1" applyBorder="1"/>
    <xf numFmtId="0" fontId="12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29" xfId="0" applyFont="1" applyBorder="1" applyAlignment="1">
      <alignment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4" fontId="13" fillId="0" borderId="2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" fontId="5" fillId="2" borderId="0" xfId="0" applyNumberFormat="1" applyFont="1" applyFill="1" applyAlignment="1">
      <alignment wrapText="1"/>
    </xf>
    <xf numFmtId="0" fontId="7" fillId="6" borderId="21" xfId="0" applyFont="1" applyFill="1" applyBorder="1" applyAlignment="1" applyProtection="1">
      <alignment vertical="center" wrapText="1"/>
      <protection hidden="1"/>
    </xf>
    <xf numFmtId="0" fontId="7" fillId="6" borderId="22" xfId="0" applyFont="1" applyFill="1" applyBorder="1" applyAlignment="1" applyProtection="1">
      <alignment vertical="center" wrapText="1"/>
      <protection hidden="1"/>
    </xf>
    <xf numFmtId="0" fontId="7" fillId="6" borderId="20" xfId="0" applyFont="1" applyFill="1" applyBorder="1" applyAlignment="1" applyProtection="1">
      <alignment vertical="center" wrapText="1"/>
      <protection hidden="1"/>
    </xf>
    <xf numFmtId="0" fontId="7" fillId="6" borderId="23" xfId="0" applyFont="1" applyFill="1" applyBorder="1" applyAlignment="1" applyProtection="1">
      <alignment vertical="center" wrapText="1"/>
      <protection hidden="1"/>
    </xf>
    <xf numFmtId="164" fontId="8" fillId="7" borderId="4" xfId="0" applyNumberFormat="1" applyFont="1" applyFill="1" applyBorder="1" applyAlignment="1" applyProtection="1">
      <alignment horizontal="right" vertical="center" wrapText="1"/>
      <protection locked="0" hidden="1"/>
    </xf>
    <xf numFmtId="165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7" fillId="0" borderId="27" xfId="0" applyNumberFormat="1" applyFont="1" applyBorder="1" applyAlignment="1" applyProtection="1">
      <alignment horizontal="right" vertical="center" wrapText="1"/>
      <protection hidden="1"/>
    </xf>
    <xf numFmtId="164" fontId="8" fillId="0" borderId="0" xfId="0" applyNumberFormat="1" applyFont="1" applyAlignment="1">
      <alignment wrapText="1"/>
    </xf>
    <xf numFmtId="0" fontId="8" fillId="3" borderId="0" xfId="0" applyFont="1" applyFill="1" applyAlignment="1">
      <alignment wrapText="1"/>
    </xf>
    <xf numFmtId="0" fontId="9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18" fillId="0" borderId="46" xfId="1" applyNumberFormat="1" applyFont="1" applyFill="1" applyBorder="1" applyAlignment="1" applyProtection="1">
      <protection hidden="1"/>
    </xf>
    <xf numFmtId="49" fontId="15" fillId="9" borderId="35" xfId="1" applyNumberFormat="1" applyFont="1" applyFill="1" applyBorder="1" applyAlignment="1" applyProtection="1">
      <alignment horizontal="center"/>
      <protection hidden="1"/>
    </xf>
    <xf numFmtId="0" fontId="18" fillId="0" borderId="37" xfId="1" applyNumberFormat="1" applyFont="1" applyFill="1" applyBorder="1" applyAlignment="1" applyProtection="1">
      <protection hidden="1"/>
    </xf>
    <xf numFmtId="0" fontId="18" fillId="0" borderId="47" xfId="1" applyNumberFormat="1" applyFont="1" applyFill="1" applyBorder="1" applyAlignment="1" applyProtection="1">
      <protection hidden="1"/>
    </xf>
    <xf numFmtId="0" fontId="18" fillId="0" borderId="0" xfId="1" applyNumberFormat="1" applyFont="1" applyFill="1" applyBorder="1" applyAlignment="1" applyProtection="1">
      <alignment horizontal="right"/>
      <protection hidden="1"/>
    </xf>
    <xf numFmtId="0" fontId="19" fillId="0" borderId="37" xfId="1" applyNumberFormat="1" applyFont="1" applyFill="1" applyBorder="1" applyAlignment="1" applyProtection="1">
      <protection hidden="1"/>
    </xf>
    <xf numFmtId="0" fontId="18" fillId="0" borderId="37" xfId="1" applyNumberFormat="1" applyFont="1" applyFill="1" applyBorder="1" applyAlignment="1" applyProtection="1">
      <alignment horizontal="left" indent="1"/>
      <protection hidden="1"/>
    </xf>
    <xf numFmtId="0" fontId="18" fillId="0" borderId="37" xfId="1" applyNumberFormat="1" applyFont="1" applyFill="1" applyBorder="1" applyAlignment="1" applyProtection="1">
      <alignment horizontal="right" indent="1"/>
      <protection hidden="1"/>
    </xf>
    <xf numFmtId="0" fontId="18" fillId="0" borderId="0" xfId="1" applyNumberFormat="1" applyFont="1" applyFill="1" applyBorder="1" applyAlignment="1" applyProtection="1">
      <protection hidden="1"/>
    </xf>
    <xf numFmtId="0" fontId="18" fillId="0" borderId="0" xfId="0" applyNumberFormat="1" applyFont="1" applyFill="1" applyBorder="1" applyAlignment="1"/>
    <xf numFmtId="0" fontId="20" fillId="0" borderId="0" xfId="1" applyNumberFormat="1" applyFont="1" applyFill="1" applyBorder="1" applyAlignment="1" applyProtection="1">
      <protection hidden="1"/>
    </xf>
    <xf numFmtId="0" fontId="18" fillId="0" borderId="45" xfId="1" applyNumberFormat="1" applyFont="1" applyFill="1" applyBorder="1" applyAlignment="1" applyProtection="1">
      <protection hidden="1"/>
    </xf>
    <xf numFmtId="9" fontId="3" fillId="0" borderId="0" xfId="0" applyNumberFormat="1" applyFont="1"/>
    <xf numFmtId="0" fontId="3" fillId="5" borderId="0" xfId="0" applyFont="1" applyFill="1"/>
    <xf numFmtId="0" fontId="21" fillId="5" borderId="0" xfId="0" applyFont="1" applyFill="1"/>
    <xf numFmtId="0" fontId="8" fillId="0" borderId="17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 wrapText="1"/>
      <protection hidden="1"/>
    </xf>
    <xf numFmtId="4" fontId="3" fillId="0" borderId="0" xfId="0" applyNumberFormat="1" applyFont="1" applyAlignment="1">
      <alignment wrapText="1"/>
    </xf>
    <xf numFmtId="0" fontId="18" fillId="0" borderId="33" xfId="2" applyFont="1" applyBorder="1" applyAlignment="1">
      <alignment horizontal="center" wrapText="1"/>
    </xf>
    <xf numFmtId="0" fontId="18" fillId="0" borderId="0" xfId="2" applyFont="1" applyBorder="1" applyAlignment="1">
      <alignment horizontal="center" wrapText="1"/>
    </xf>
    <xf numFmtId="0" fontId="15" fillId="3" borderId="39" xfId="1" applyFont="1" applyFill="1" applyBorder="1" applyAlignment="1" applyProtection="1">
      <alignment horizontal="center" wrapText="1"/>
      <protection hidden="1"/>
    </xf>
    <xf numFmtId="49" fontId="18" fillId="0" borderId="34" xfId="2" applyNumberFormat="1" applyFont="1" applyBorder="1" applyAlignment="1">
      <alignment horizontal="center" vertical="top" wrapText="1"/>
    </xf>
    <xf numFmtId="49" fontId="18" fillId="0" borderId="43" xfId="2" applyNumberFormat="1" applyFont="1" applyBorder="1" applyAlignment="1">
      <alignment horizontal="center" vertical="top" wrapText="1"/>
    </xf>
    <xf numFmtId="0" fontId="15" fillId="0" borderId="36" xfId="2" applyFont="1" applyBorder="1" applyAlignment="1">
      <alignment horizontal="right" vertical="center" wrapText="1"/>
    </xf>
    <xf numFmtId="0" fontId="18" fillId="0" borderId="43" xfId="2" applyFont="1" applyBorder="1" applyAlignment="1">
      <alignment vertical="center" wrapText="1"/>
    </xf>
    <xf numFmtId="0" fontId="15" fillId="0" borderId="33" xfId="2" applyFont="1" applyBorder="1" applyAlignment="1">
      <alignment horizontal="right" wrapText="1"/>
    </xf>
    <xf numFmtId="0" fontId="18" fillId="0" borderId="43" xfId="2" applyFont="1" applyBorder="1" applyAlignment="1">
      <alignment vertical="top" wrapText="1"/>
    </xf>
    <xf numFmtId="0" fontId="15" fillId="0" borderId="0" xfId="2" applyFont="1" applyBorder="1" applyAlignment="1">
      <alignment horizontal="right" vertical="center" wrapText="1"/>
    </xf>
    <xf numFmtId="0" fontId="15" fillId="0" borderId="33" xfId="2" applyFont="1" applyBorder="1" applyAlignment="1">
      <alignment horizontal="right" vertical="center" wrapText="1"/>
    </xf>
    <xf numFmtId="0" fontId="18" fillId="0" borderId="43" xfId="1" applyFont="1" applyFill="1" applyBorder="1" applyAlignment="1" applyProtection="1">
      <alignment vertical="center" wrapText="1"/>
      <protection hidden="1"/>
    </xf>
    <xf numFmtId="0" fontId="18" fillId="0" borderId="44" xfId="1" applyFont="1" applyFill="1" applyBorder="1" applyAlignment="1" applyProtection="1">
      <alignment vertical="center" wrapText="1"/>
      <protection hidden="1"/>
    </xf>
    <xf numFmtId="0" fontId="15" fillId="0" borderId="0" xfId="2" applyFont="1" applyBorder="1" applyAlignment="1">
      <alignment horizontal="right" wrapText="1"/>
    </xf>
    <xf numFmtId="0" fontId="15" fillId="0" borderId="39" xfId="2" applyFont="1" applyBorder="1" applyAlignment="1">
      <alignment horizontal="center" vertical="top" wrapText="1"/>
    </xf>
    <xf numFmtId="0" fontId="15" fillId="0" borderId="34" xfId="2" applyFont="1" applyBorder="1" applyAlignment="1">
      <alignment horizontal="right" vertical="center" wrapText="1"/>
    </xf>
    <xf numFmtId="0" fontId="18" fillId="0" borderId="41" xfId="2" applyFont="1" applyBorder="1" applyAlignment="1">
      <alignment vertical="center" wrapText="1"/>
    </xf>
    <xf numFmtId="165" fontId="5" fillId="2" borderId="0" xfId="0" applyNumberFormat="1" applyFont="1" applyFill="1" applyAlignment="1">
      <alignment wrapText="1"/>
    </xf>
    <xf numFmtId="4" fontId="5" fillId="2" borderId="1" xfId="0" applyNumberFormat="1" applyFont="1" applyFill="1" applyBorder="1"/>
    <xf numFmtId="4" fontId="3" fillId="0" borderId="1" xfId="0" applyNumberFormat="1" applyFont="1" applyBorder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10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/>
    <xf numFmtId="1" fontId="0" fillId="0" borderId="1" xfId="0" applyNumberFormat="1" applyFill="1" applyBorder="1"/>
    <xf numFmtId="4" fontId="0" fillId="0" borderId="1" xfId="0" applyNumberFormat="1" applyFill="1" applyBorder="1"/>
    <xf numFmtId="1" fontId="0" fillId="12" borderId="1" xfId="0" applyNumberFormat="1" applyFill="1" applyBorder="1"/>
    <xf numFmtId="4" fontId="0" fillId="12" borderId="1" xfId="0" applyNumberFormat="1" applyFill="1" applyBorder="1"/>
    <xf numFmtId="1" fontId="0" fillId="13" borderId="1" xfId="0" applyNumberFormat="1" applyFill="1" applyBorder="1"/>
    <xf numFmtId="4" fontId="0" fillId="13" borderId="1" xfId="0" applyNumberFormat="1" applyFill="1" applyBorder="1"/>
    <xf numFmtId="1" fontId="0" fillId="14" borderId="1" xfId="0" applyNumberFormat="1" applyFill="1" applyBorder="1"/>
    <xf numFmtId="4" fontId="0" fillId="14" borderId="1" xfId="0" applyNumberForma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1" fontId="0" fillId="11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0" fillId="1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17" borderId="0" xfId="0" applyFill="1" applyBorder="1" applyAlignment="1">
      <alignment horizontal="center" wrapText="1"/>
    </xf>
    <xf numFmtId="1" fontId="0" fillId="17" borderId="0" xfId="0" applyNumberFormat="1" applyFill="1" applyBorder="1" applyAlignment="1">
      <alignment horizontal="center"/>
    </xf>
    <xf numFmtId="0" fontId="0" fillId="17" borderId="0" xfId="0" applyFill="1"/>
    <xf numFmtId="0" fontId="25" fillId="0" borderId="0" xfId="0" applyFont="1" applyFill="1" applyBorder="1"/>
    <xf numFmtId="0" fontId="25" fillId="0" borderId="0" xfId="0" applyFont="1"/>
    <xf numFmtId="1" fontId="0" fillId="19" borderId="1" xfId="0" applyNumberFormat="1" applyFill="1" applyBorder="1" applyAlignment="1">
      <alignment horizontal="center"/>
    </xf>
    <xf numFmtId="1" fontId="0" fillId="18" borderId="1" xfId="0" applyNumberFormat="1" applyFill="1" applyBorder="1" applyAlignment="1">
      <alignment horizontal="center"/>
    </xf>
    <xf numFmtId="4" fontId="25" fillId="0" borderId="0" xfId="0" applyNumberFormat="1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4" fontId="0" fillId="10" borderId="1" xfId="0" applyNumberFormat="1" applyFill="1" applyBorder="1"/>
    <xf numFmtId="4" fontId="0" fillId="11" borderId="1" xfId="0" applyNumberFormat="1" applyFill="1" applyBorder="1"/>
    <xf numFmtId="1" fontId="0" fillId="20" borderId="1" xfId="0" applyNumberFormat="1" applyFill="1" applyBorder="1" applyAlignment="1">
      <alignment horizontal="center"/>
    </xf>
    <xf numFmtId="1" fontId="0" fillId="21" borderId="1" xfId="0" applyNumberForma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4" fontId="0" fillId="21" borderId="1" xfId="0" applyNumberFormat="1" applyFill="1" applyBorder="1"/>
    <xf numFmtId="1" fontId="0" fillId="22" borderId="1" xfId="0" applyNumberFormat="1" applyFill="1" applyBorder="1" applyAlignment="1">
      <alignment horizontal="center"/>
    </xf>
    <xf numFmtId="4" fontId="0" fillId="22" borderId="1" xfId="0" applyNumberFormat="1" applyFill="1" applyBorder="1"/>
    <xf numFmtId="1" fontId="0" fillId="23" borderId="1" xfId="0" applyNumberFormat="1" applyFill="1" applyBorder="1" applyAlignment="1">
      <alignment horizontal="center"/>
    </xf>
    <xf numFmtId="4" fontId="0" fillId="23" borderId="1" xfId="0" applyNumberFormat="1" applyFill="1" applyBorder="1"/>
    <xf numFmtId="4" fontId="0" fillId="15" borderId="1" xfId="0" applyNumberFormat="1" applyFill="1" applyBorder="1"/>
    <xf numFmtId="1" fontId="0" fillId="24" borderId="1" xfId="0" applyNumberFormat="1" applyFill="1" applyBorder="1" applyAlignment="1">
      <alignment horizontal="center"/>
    </xf>
    <xf numFmtId="4" fontId="0" fillId="24" borderId="1" xfId="0" applyNumberFormat="1" applyFill="1" applyBorder="1"/>
    <xf numFmtId="1" fontId="26" fillId="24" borderId="11" xfId="0" applyNumberFormat="1" applyFont="1" applyFill="1" applyBorder="1" applyAlignment="1">
      <alignment horizontal="center"/>
    </xf>
    <xf numFmtId="1" fontId="26" fillId="24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" fontId="0" fillId="0" borderId="35" xfId="0" applyNumberFormat="1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hidden="1"/>
    </xf>
    <xf numFmtId="49" fontId="7" fillId="0" borderId="16" xfId="0" applyNumberFormat="1" applyFont="1" applyFill="1" applyBorder="1" applyAlignment="1" applyProtection="1">
      <alignment horizontal="center" vertical="center"/>
      <protection hidden="1"/>
    </xf>
    <xf numFmtId="49" fontId="7" fillId="6" borderId="16" xfId="0" applyNumberFormat="1" applyFont="1" applyFill="1" applyBorder="1" applyAlignment="1" applyProtection="1">
      <alignment horizontal="center" vertical="center"/>
      <protection hidden="1"/>
    </xf>
    <xf numFmtId="49" fontId="7" fillId="6" borderId="4" xfId="0" applyNumberFormat="1" applyFont="1" applyFill="1" applyBorder="1" applyAlignment="1" applyProtection="1">
      <alignment horizontal="center" vertical="center"/>
      <protection hidden="1"/>
    </xf>
    <xf numFmtId="49" fontId="7" fillId="6" borderId="19" xfId="0" applyNumberFormat="1" applyFont="1" applyFill="1" applyBorder="1" applyAlignment="1" applyProtection="1">
      <alignment horizontal="center" vertical="center"/>
      <protection hidden="1"/>
    </xf>
    <xf numFmtId="49" fontId="7" fillId="6" borderId="20" xfId="0" applyNumberFormat="1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 shrinkToFit="1"/>
      <protection hidden="1"/>
    </xf>
    <xf numFmtId="0" fontId="7" fillId="0" borderId="2" xfId="0" applyFont="1" applyBorder="1" applyAlignment="1" applyProtection="1">
      <alignment horizontal="left" vertical="center" shrinkToFit="1"/>
      <protection hidden="1"/>
    </xf>
    <xf numFmtId="49" fontId="7" fillId="0" borderId="25" xfId="0" applyNumberFormat="1" applyFont="1" applyFill="1" applyBorder="1" applyAlignment="1" applyProtection="1">
      <alignment horizontal="left" vertical="center"/>
      <protection hidden="1"/>
    </xf>
    <xf numFmtId="49" fontId="7" fillId="0" borderId="5" xfId="0" applyNumberFormat="1" applyFont="1" applyFill="1" applyBorder="1" applyAlignment="1" applyProtection="1">
      <alignment horizontal="left" vertical="center"/>
      <protection hidden="1"/>
    </xf>
    <xf numFmtId="49" fontId="7" fillId="6" borderId="26" xfId="0" applyNumberFormat="1" applyFont="1" applyFill="1" applyBorder="1" applyAlignment="1" applyProtection="1">
      <alignment horizontal="center" vertical="center"/>
      <protection hidden="1"/>
    </xf>
    <xf numFmtId="49" fontId="7" fillId="6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6" borderId="24" xfId="0" applyFont="1" applyFill="1" applyBorder="1" applyAlignment="1" applyProtection="1">
      <alignment horizontal="left" vertical="center" wrapText="1"/>
      <protection hidden="1"/>
    </xf>
    <xf numFmtId="0" fontId="7" fillId="6" borderId="32" xfId="0" applyFont="1" applyFill="1" applyBorder="1" applyAlignment="1" applyProtection="1">
      <alignment horizontal="left" vertical="center" wrapText="1"/>
      <protection hidden="1"/>
    </xf>
    <xf numFmtId="0" fontId="7" fillId="6" borderId="21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7" fillId="6" borderId="22" xfId="0" applyFont="1" applyFill="1" applyBorder="1" applyAlignment="1" applyProtection="1">
      <alignment horizontal="center" vertical="center" wrapText="1"/>
      <protection hidden="1"/>
    </xf>
    <xf numFmtId="0" fontId="7" fillId="6" borderId="20" xfId="0" applyFont="1" applyFill="1" applyBorder="1" applyAlignment="1" applyProtection="1">
      <alignment horizontal="center" vertical="center" wrapText="1"/>
      <protection hidden="1"/>
    </xf>
    <xf numFmtId="0" fontId="7" fillId="6" borderId="7" xfId="0" applyFont="1" applyFill="1" applyBorder="1" applyAlignment="1" applyProtection="1">
      <alignment horizontal="center" vertical="center" wrapText="1"/>
      <protection hidden="1"/>
    </xf>
    <xf numFmtId="0" fontId="7" fillId="6" borderId="23" xfId="0" applyFont="1" applyFill="1" applyBorder="1" applyAlignment="1" applyProtection="1">
      <alignment horizontal="center" vertical="center" wrapText="1"/>
      <protection hidden="1"/>
    </xf>
    <xf numFmtId="49" fontId="7" fillId="8" borderId="16" xfId="0" applyNumberFormat="1" applyFont="1" applyFill="1" applyBorder="1" applyAlignment="1" applyProtection="1">
      <alignment horizontal="center" vertical="center" wrapText="1"/>
      <protection hidden="1"/>
    </xf>
    <xf numFmtId="164" fontId="8" fillId="7" borderId="4" xfId="0" applyNumberFormat="1" applyFont="1" applyFill="1" applyBorder="1" applyAlignment="1" applyProtection="1">
      <alignment horizontal="right" vertical="center" wrapText="1"/>
      <protection locked="0" hidden="1"/>
    </xf>
    <xf numFmtId="164" fontId="8" fillId="7" borderId="2" xfId="0" applyNumberFormat="1" applyFont="1" applyFill="1" applyBorder="1" applyAlignment="1" applyProtection="1">
      <alignment horizontal="right" vertical="center" wrapText="1"/>
      <protection locked="0" hidden="1"/>
    </xf>
    <xf numFmtId="164" fontId="8" fillId="7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7" fillId="8" borderId="26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27" xfId="0" applyNumberFormat="1" applyFont="1" applyBorder="1" applyAlignment="1" applyProtection="1">
      <alignment horizontal="right" vertical="center" wrapText="1"/>
      <protection hidden="1"/>
    </xf>
    <xf numFmtId="164" fontId="7" fillId="0" borderId="5" xfId="0" applyNumberFormat="1" applyFont="1" applyBorder="1" applyAlignment="1" applyProtection="1">
      <alignment horizontal="right" vertical="center" wrapText="1"/>
      <protection hidden="1"/>
    </xf>
    <xf numFmtId="164" fontId="7" fillId="0" borderId="6" xfId="0" applyNumberFormat="1" applyFont="1" applyBorder="1" applyAlignment="1" applyProtection="1">
      <alignment horizontal="right" vertical="center" wrapText="1"/>
      <protection hidden="1"/>
    </xf>
    <xf numFmtId="0" fontId="15" fillId="0" borderId="1" xfId="1" applyFont="1" applyFill="1" applyBorder="1" applyAlignment="1" applyProtection="1">
      <alignment horizontal="center" vertical="center" wrapText="1"/>
      <protection hidden="1"/>
    </xf>
    <xf numFmtId="0" fontId="15" fillId="0" borderId="1" xfId="2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wrapText="1"/>
    </xf>
    <xf numFmtId="0" fontId="15" fillId="3" borderId="40" xfId="1" applyFont="1" applyFill="1" applyBorder="1" applyAlignment="1" applyProtection="1">
      <alignment horizontal="center" wrapText="1"/>
      <protection hidden="1"/>
    </xf>
    <xf numFmtId="0" fontId="18" fillId="3" borderId="40" xfId="2" applyFont="1" applyFill="1" applyBorder="1" applyAlignment="1">
      <alignment horizontal="center" wrapText="1"/>
    </xf>
    <xf numFmtId="49" fontId="18" fillId="0" borderId="1" xfId="1" applyNumberFormat="1" applyFont="1" applyFill="1" applyBorder="1" applyAlignment="1" applyProtection="1">
      <alignment horizontal="center" vertical="top" wrapText="1"/>
      <protection hidden="1"/>
    </xf>
    <xf numFmtId="0" fontId="18" fillId="0" borderId="1" xfId="2" applyFont="1" applyBorder="1" applyAlignment="1">
      <alignment horizontal="center" vertical="top" wrapText="1"/>
    </xf>
    <xf numFmtId="0" fontId="15" fillId="3" borderId="35" xfId="1" applyFont="1" applyFill="1" applyBorder="1" applyAlignment="1" applyProtection="1">
      <alignment horizontal="center" wrapText="1"/>
      <protection hidden="1"/>
    </xf>
    <xf numFmtId="0" fontId="15" fillId="3" borderId="36" xfId="1" applyFont="1" applyFill="1" applyBorder="1" applyAlignment="1" applyProtection="1">
      <alignment horizontal="center" wrapText="1"/>
      <protection hidden="1"/>
    </xf>
    <xf numFmtId="0" fontId="15" fillId="3" borderId="48" xfId="1" applyFont="1" applyFill="1" applyBorder="1" applyAlignment="1" applyProtection="1">
      <alignment horizontal="center" wrapText="1"/>
      <protection hidden="1"/>
    </xf>
    <xf numFmtId="164" fontId="18" fillId="2" borderId="1" xfId="2" applyNumberFormat="1" applyFont="1" applyFill="1" applyBorder="1" applyAlignment="1">
      <alignment wrapText="1"/>
    </xf>
    <xf numFmtId="0" fontId="15" fillId="0" borderId="40" xfId="1" applyFont="1" applyFill="1" applyBorder="1" applyAlignment="1" applyProtection="1">
      <alignment horizontal="center" vertical="center" wrapText="1"/>
      <protection hidden="1"/>
    </xf>
    <xf numFmtId="0" fontId="15" fillId="0" borderId="40" xfId="2" applyFont="1" applyFill="1" applyBorder="1" applyAlignment="1">
      <alignment horizontal="center" vertical="center" wrapText="1"/>
    </xf>
    <xf numFmtId="0" fontId="18" fillId="0" borderId="42" xfId="2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wrapText="1"/>
    </xf>
    <xf numFmtId="0" fontId="15" fillId="0" borderId="1" xfId="2" applyFont="1" applyBorder="1" applyAlignment="1">
      <alignment wrapText="1"/>
    </xf>
    <xf numFmtId="0" fontId="15" fillId="0" borderId="38" xfId="1" applyFont="1" applyFill="1" applyBorder="1" applyAlignment="1" applyProtection="1">
      <alignment horizontal="center" vertical="center" wrapText="1"/>
      <protection hidden="1"/>
    </xf>
    <xf numFmtId="0" fontId="15" fillId="0" borderId="38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0" fillId="0" borderId="0" xfId="0" applyFill="1"/>
  </cellXfs>
  <cellStyles count="3">
    <cellStyle name="Normal" xfId="0" builtinId="0"/>
    <cellStyle name="Βασικό_E 5" xfId="1" xr:uid="{00000000-0005-0000-0000-000000000000}"/>
    <cellStyle name="Βασικό_ΕΝΤΥΠΟ_Ε3_20171" xfId="2" xr:uid="{00000000-0005-0000-0000-000001000000}"/>
  </cellStyles>
  <dxfs count="0"/>
  <tableStyles count="0" defaultTableStyle="TableStyleMedium2" defaultPivotStyle="PivotStyleLight16"/>
  <colors>
    <mruColors>
      <color rgb="FFFFB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60</xdr:row>
      <xdr:rowOff>104775</xdr:rowOff>
    </xdr:from>
    <xdr:to>
      <xdr:col>8</xdr:col>
      <xdr:colOff>619126</xdr:colOff>
      <xdr:row>73</xdr:row>
      <xdr:rowOff>85725</xdr:rowOff>
    </xdr:to>
    <xdr:sp macro="" textlink="">
      <xdr:nvSpPr>
        <xdr:cNvPr id="11" name="Arc 10">
          <a:extLst>
            <a:ext uri="{FF2B5EF4-FFF2-40B4-BE49-F238E27FC236}">
              <a16:creationId xmlns:a16="http://schemas.microsoft.com/office/drawing/2014/main" id="{94739BB3-AAEB-45AD-97A1-20C31E8F0F93}"/>
            </a:ext>
          </a:extLst>
        </xdr:cNvPr>
        <xdr:cNvSpPr/>
      </xdr:nvSpPr>
      <xdr:spPr>
        <a:xfrm>
          <a:off x="8220076" y="11534775"/>
          <a:ext cx="1390650" cy="2457450"/>
        </a:xfrm>
        <a:prstGeom prst="arc">
          <a:avLst>
            <a:gd name="adj1" fmla="val 15883566"/>
            <a:gd name="adj2" fmla="val 564621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7</xdr:col>
      <xdr:colOff>314325</xdr:colOff>
      <xdr:row>59</xdr:row>
      <xdr:rowOff>66675</xdr:rowOff>
    </xdr:from>
    <xdr:to>
      <xdr:col>9</xdr:col>
      <xdr:colOff>38100</xdr:colOff>
      <xdr:row>70</xdr:row>
      <xdr:rowOff>76201</xdr:rowOff>
    </xdr:to>
    <xdr:sp macro="" textlink="">
      <xdr:nvSpPr>
        <xdr:cNvPr id="12" name="Arc 11">
          <a:extLst>
            <a:ext uri="{FF2B5EF4-FFF2-40B4-BE49-F238E27FC236}">
              <a16:creationId xmlns:a16="http://schemas.microsoft.com/office/drawing/2014/main" id="{1DE17E7A-F98C-4FE3-B616-A93FBBF752FA}"/>
            </a:ext>
          </a:extLst>
        </xdr:cNvPr>
        <xdr:cNvSpPr/>
      </xdr:nvSpPr>
      <xdr:spPr>
        <a:xfrm>
          <a:off x="8191500" y="11306175"/>
          <a:ext cx="1762125" cy="2105026"/>
        </a:xfrm>
        <a:prstGeom prst="arc">
          <a:avLst>
            <a:gd name="adj1" fmla="val 15883566"/>
            <a:gd name="adj2" fmla="val 564621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7</xdr:col>
      <xdr:colOff>257175</xdr:colOff>
      <xdr:row>65</xdr:row>
      <xdr:rowOff>85725</xdr:rowOff>
    </xdr:from>
    <xdr:to>
      <xdr:col>8</xdr:col>
      <xdr:colOff>904875</xdr:colOff>
      <xdr:row>74</xdr:row>
      <xdr:rowOff>123825</xdr:rowOff>
    </xdr:to>
    <xdr:sp macro="" textlink="">
      <xdr:nvSpPr>
        <xdr:cNvPr id="13" name="Arc 12">
          <a:extLst>
            <a:ext uri="{FF2B5EF4-FFF2-40B4-BE49-F238E27FC236}">
              <a16:creationId xmlns:a16="http://schemas.microsoft.com/office/drawing/2014/main" id="{747D0069-6714-4EE6-B752-01894A33749D}"/>
            </a:ext>
          </a:extLst>
        </xdr:cNvPr>
        <xdr:cNvSpPr/>
      </xdr:nvSpPr>
      <xdr:spPr>
        <a:xfrm>
          <a:off x="8134350" y="12468225"/>
          <a:ext cx="1762125" cy="1752600"/>
        </a:xfrm>
        <a:prstGeom prst="arc">
          <a:avLst>
            <a:gd name="adj1" fmla="val 15883566"/>
            <a:gd name="adj2" fmla="val 564621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7</xdr:col>
      <xdr:colOff>285751</xdr:colOff>
      <xdr:row>66</xdr:row>
      <xdr:rowOff>104775</xdr:rowOff>
    </xdr:from>
    <xdr:to>
      <xdr:col>8</xdr:col>
      <xdr:colOff>314326</xdr:colOff>
      <xdr:row>72</xdr:row>
      <xdr:rowOff>104775</xdr:rowOff>
    </xdr:to>
    <xdr:sp macro="" textlink="">
      <xdr:nvSpPr>
        <xdr:cNvPr id="14" name="Arc 13">
          <a:extLst>
            <a:ext uri="{FF2B5EF4-FFF2-40B4-BE49-F238E27FC236}">
              <a16:creationId xmlns:a16="http://schemas.microsoft.com/office/drawing/2014/main" id="{7F736D7F-8BA9-461E-BE40-304A842C2373}"/>
            </a:ext>
          </a:extLst>
        </xdr:cNvPr>
        <xdr:cNvSpPr/>
      </xdr:nvSpPr>
      <xdr:spPr>
        <a:xfrm>
          <a:off x="8162926" y="12677775"/>
          <a:ext cx="1143000" cy="1143000"/>
        </a:xfrm>
        <a:prstGeom prst="arc">
          <a:avLst>
            <a:gd name="adj1" fmla="val 15883566"/>
            <a:gd name="adj2" fmla="val 564621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6</xdr:col>
      <xdr:colOff>238125</xdr:colOff>
      <xdr:row>61</xdr:row>
      <xdr:rowOff>95250</xdr:rowOff>
    </xdr:from>
    <xdr:to>
      <xdr:col>10</xdr:col>
      <xdr:colOff>28575</xdr:colOff>
      <xdr:row>70</xdr:row>
      <xdr:rowOff>104775</xdr:rowOff>
    </xdr:to>
    <xdr:sp macro="" textlink="">
      <xdr:nvSpPr>
        <xdr:cNvPr id="15" name="Arc 14">
          <a:extLst>
            <a:ext uri="{FF2B5EF4-FFF2-40B4-BE49-F238E27FC236}">
              <a16:creationId xmlns:a16="http://schemas.microsoft.com/office/drawing/2014/main" id="{9FCBD765-A9CF-4339-9BCD-A2E0719DB497}"/>
            </a:ext>
          </a:extLst>
        </xdr:cNvPr>
        <xdr:cNvSpPr/>
      </xdr:nvSpPr>
      <xdr:spPr>
        <a:xfrm>
          <a:off x="7505700" y="11715750"/>
          <a:ext cx="3048000" cy="1724025"/>
        </a:xfrm>
        <a:prstGeom prst="arc">
          <a:avLst>
            <a:gd name="adj1" fmla="val 15883566"/>
            <a:gd name="adj2" fmla="val 564621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762000</xdr:colOff>
      <xdr:row>37</xdr:row>
      <xdr:rowOff>85725</xdr:rowOff>
    </xdr:from>
    <xdr:to>
      <xdr:col>14</xdr:col>
      <xdr:colOff>28575</xdr:colOff>
      <xdr:row>44</xdr:row>
      <xdr:rowOff>76200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6825A11E-9324-4F93-A85C-114344695F74}"/>
            </a:ext>
          </a:extLst>
        </xdr:cNvPr>
        <xdr:cNvCxnSpPr/>
      </xdr:nvCxnSpPr>
      <xdr:spPr>
        <a:xfrm>
          <a:off x="9134475" y="7324725"/>
          <a:ext cx="2381250" cy="13239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733425</xdr:colOff>
      <xdr:row>38</xdr:row>
      <xdr:rowOff>76200</xdr:rowOff>
    </xdr:from>
    <xdr:to>
      <xdr:col>14</xdr:col>
      <xdr:colOff>0</xdr:colOff>
      <xdr:row>45</xdr:row>
      <xdr:rowOff>85725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FFD8E3C6-7A12-499F-9FF7-348CBE26895B}"/>
            </a:ext>
          </a:extLst>
        </xdr:cNvPr>
        <xdr:cNvCxnSpPr/>
      </xdr:nvCxnSpPr>
      <xdr:spPr>
        <a:xfrm>
          <a:off x="9105900" y="7505700"/>
          <a:ext cx="2381250" cy="13430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38</xdr:row>
      <xdr:rowOff>104775</xdr:rowOff>
    </xdr:from>
    <xdr:to>
      <xdr:col>14</xdr:col>
      <xdr:colOff>0</xdr:colOff>
      <xdr:row>41</xdr:row>
      <xdr:rowOff>95250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E86D3E60-FB9C-4606-AB75-DD414F8BD94F}"/>
            </a:ext>
          </a:extLst>
        </xdr:cNvPr>
        <xdr:cNvCxnSpPr/>
      </xdr:nvCxnSpPr>
      <xdr:spPr>
        <a:xfrm flipV="1">
          <a:off x="9144000" y="7534275"/>
          <a:ext cx="2343150" cy="5619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38</xdr:row>
      <xdr:rowOff>85726</xdr:rowOff>
    </xdr:from>
    <xdr:to>
      <xdr:col>14</xdr:col>
      <xdr:colOff>19050</xdr:colOff>
      <xdr:row>42</xdr:row>
      <xdr:rowOff>95250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9FE99844-3BD3-4A24-AF8B-81E6DBFF0919}"/>
            </a:ext>
          </a:extLst>
        </xdr:cNvPr>
        <xdr:cNvCxnSpPr/>
      </xdr:nvCxnSpPr>
      <xdr:spPr>
        <a:xfrm flipV="1">
          <a:off x="9134475" y="7515226"/>
          <a:ext cx="2371725" cy="77152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742950</xdr:colOff>
      <xdr:row>39</xdr:row>
      <xdr:rowOff>104776</xdr:rowOff>
    </xdr:from>
    <xdr:to>
      <xdr:col>14</xdr:col>
      <xdr:colOff>47625</xdr:colOff>
      <xdr:row>43</xdr:row>
      <xdr:rowOff>85725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BFC8A470-6764-462C-8766-28043436631E}"/>
            </a:ext>
          </a:extLst>
        </xdr:cNvPr>
        <xdr:cNvCxnSpPr/>
      </xdr:nvCxnSpPr>
      <xdr:spPr>
        <a:xfrm flipV="1">
          <a:off x="9115425" y="7724776"/>
          <a:ext cx="2419350" cy="74294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</xdr:row>
      <xdr:rowOff>114301</xdr:rowOff>
    </xdr:from>
    <xdr:to>
      <xdr:col>14</xdr:col>
      <xdr:colOff>28575</xdr:colOff>
      <xdr:row>46</xdr:row>
      <xdr:rowOff>133350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A8FE4AA8-B63A-41EC-ADBC-9C97D5166184}"/>
            </a:ext>
          </a:extLst>
        </xdr:cNvPr>
        <xdr:cNvCxnSpPr/>
      </xdr:nvCxnSpPr>
      <xdr:spPr>
        <a:xfrm flipV="1">
          <a:off x="9144000" y="7924801"/>
          <a:ext cx="2371725" cy="116204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742950</xdr:colOff>
      <xdr:row>40</xdr:row>
      <xdr:rowOff>123825</xdr:rowOff>
    </xdr:from>
    <xdr:to>
      <xdr:col>14</xdr:col>
      <xdr:colOff>28575</xdr:colOff>
      <xdr:row>48</xdr:row>
      <xdr:rowOff>104775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86879672-ACA6-40DC-9B57-C9E59128AD2F}"/>
            </a:ext>
          </a:extLst>
        </xdr:cNvPr>
        <xdr:cNvCxnSpPr/>
      </xdr:nvCxnSpPr>
      <xdr:spPr>
        <a:xfrm flipV="1">
          <a:off x="9115425" y="7934325"/>
          <a:ext cx="2400300" cy="15049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752475</xdr:colOff>
      <xdr:row>45</xdr:row>
      <xdr:rowOff>95250</xdr:rowOff>
    </xdr:from>
    <xdr:to>
      <xdr:col>14</xdr:col>
      <xdr:colOff>0</xdr:colOff>
      <xdr:row>46</xdr:row>
      <xdr:rowOff>123825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CD611BDA-8E98-4BCB-B1D5-7625BC01E847}"/>
            </a:ext>
          </a:extLst>
        </xdr:cNvPr>
        <xdr:cNvCxnSpPr/>
      </xdr:nvCxnSpPr>
      <xdr:spPr>
        <a:xfrm>
          <a:off x="9124950" y="8858250"/>
          <a:ext cx="2362200" cy="2190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46</xdr:row>
      <xdr:rowOff>123825</xdr:rowOff>
    </xdr:from>
    <xdr:to>
      <xdr:col>14</xdr:col>
      <xdr:colOff>0</xdr:colOff>
      <xdr:row>47</xdr:row>
      <xdr:rowOff>76200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6273357D-17D8-4A73-A4FD-597B604B07BC}"/>
            </a:ext>
          </a:extLst>
        </xdr:cNvPr>
        <xdr:cNvCxnSpPr/>
      </xdr:nvCxnSpPr>
      <xdr:spPr>
        <a:xfrm flipV="1">
          <a:off x="9134475" y="9077325"/>
          <a:ext cx="2352675" cy="1428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46</xdr:row>
      <xdr:rowOff>104776</xdr:rowOff>
    </xdr:from>
    <xdr:to>
      <xdr:col>14</xdr:col>
      <xdr:colOff>57150</xdr:colOff>
      <xdr:row>50</xdr:row>
      <xdr:rowOff>95250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1D091D14-F6EA-4ACC-9E09-63DB0A929D2B}"/>
            </a:ext>
          </a:extLst>
        </xdr:cNvPr>
        <xdr:cNvCxnSpPr/>
      </xdr:nvCxnSpPr>
      <xdr:spPr>
        <a:xfrm flipV="1">
          <a:off x="9153525" y="9058276"/>
          <a:ext cx="2390775" cy="75247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7</xdr:row>
      <xdr:rowOff>9525</xdr:rowOff>
    </xdr:from>
    <xdr:to>
      <xdr:col>11</xdr:col>
      <xdr:colOff>552450</xdr:colOff>
      <xdr:row>36</xdr:row>
      <xdr:rowOff>133350</xdr:rowOff>
    </xdr:to>
    <xdr:sp macro="" textlink="">
      <xdr:nvSpPr>
        <xdr:cNvPr id="35" name="Right Brace 34">
          <a:extLst>
            <a:ext uri="{FF2B5EF4-FFF2-40B4-BE49-F238E27FC236}">
              <a16:creationId xmlns:a16="http://schemas.microsoft.com/office/drawing/2014/main" id="{DD93E1E1-4E7B-4E3B-803B-09E2408CDE53}"/>
            </a:ext>
          </a:extLst>
        </xdr:cNvPr>
        <xdr:cNvSpPr/>
      </xdr:nvSpPr>
      <xdr:spPr>
        <a:xfrm>
          <a:off x="7724775" y="1533525"/>
          <a:ext cx="428625" cy="5648325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552450</xdr:colOff>
      <xdr:row>21</xdr:row>
      <xdr:rowOff>166688</xdr:rowOff>
    </xdr:from>
    <xdr:to>
      <xdr:col>14</xdr:col>
      <xdr:colOff>47625</xdr:colOff>
      <xdr:row>43</xdr:row>
      <xdr:rowOff>142875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8C42AF78-C2A4-4CF0-A36A-2239009CC879}"/>
            </a:ext>
          </a:extLst>
        </xdr:cNvPr>
        <xdr:cNvCxnSpPr>
          <a:stCxn id="35" idx="1"/>
        </xdr:cNvCxnSpPr>
      </xdr:nvCxnSpPr>
      <xdr:spPr>
        <a:xfrm>
          <a:off x="8153400" y="4357688"/>
          <a:ext cx="1838325" cy="416718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2</xdr:row>
      <xdr:rowOff>19050</xdr:rowOff>
    </xdr:from>
    <xdr:to>
      <xdr:col>11</xdr:col>
      <xdr:colOff>361950</xdr:colOff>
      <xdr:row>5</xdr:row>
      <xdr:rowOff>180975</xdr:rowOff>
    </xdr:to>
    <xdr:sp macro="" textlink="">
      <xdr:nvSpPr>
        <xdr:cNvPr id="38" name="Right Brace 37">
          <a:extLst>
            <a:ext uri="{FF2B5EF4-FFF2-40B4-BE49-F238E27FC236}">
              <a16:creationId xmlns:a16="http://schemas.microsoft.com/office/drawing/2014/main" id="{FCEC96E6-643D-47C7-9840-8DD2F776B849}"/>
            </a:ext>
          </a:extLst>
        </xdr:cNvPr>
        <xdr:cNvSpPr/>
      </xdr:nvSpPr>
      <xdr:spPr>
        <a:xfrm>
          <a:off x="7715250" y="590550"/>
          <a:ext cx="247650" cy="733425"/>
        </a:xfrm>
        <a:prstGeom prst="rightBrace">
          <a:avLst>
            <a:gd name="adj1" fmla="val 16025"/>
            <a:gd name="adj2" fmla="val 44805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361950</xdr:colOff>
      <xdr:row>3</xdr:row>
      <xdr:rowOff>157161</xdr:rowOff>
    </xdr:from>
    <xdr:to>
      <xdr:col>14</xdr:col>
      <xdr:colOff>142875</xdr:colOff>
      <xdr:row>42</xdr:row>
      <xdr:rowOff>123825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C2E3F8DD-2490-4168-9AA4-521D26B8DBF1}"/>
            </a:ext>
          </a:extLst>
        </xdr:cNvPr>
        <xdr:cNvCxnSpPr>
          <a:stCxn id="38" idx="1"/>
        </xdr:cNvCxnSpPr>
      </xdr:nvCxnSpPr>
      <xdr:spPr>
        <a:xfrm>
          <a:off x="7962900" y="919161"/>
          <a:ext cx="2124075" cy="739616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25400</xdr:rowOff>
    </xdr:from>
    <xdr:to>
      <xdr:col>2</xdr:col>
      <xdr:colOff>158750</xdr:colOff>
      <xdr:row>4</xdr:row>
      <xdr:rowOff>152400</xdr:rowOff>
    </xdr:to>
    <xdr:pic>
      <xdr:nvPicPr>
        <xdr:cNvPr id="2" name="Picture 271" descr="C:\Documents and Settings\a1\Επιφάνεια εργασίας\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0" y="34671000"/>
          <a:ext cx="15875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31750</xdr:rowOff>
    </xdr:from>
    <xdr:to>
      <xdr:col>2</xdr:col>
      <xdr:colOff>158750</xdr:colOff>
      <xdr:row>17</xdr:row>
      <xdr:rowOff>152400</xdr:rowOff>
    </xdr:to>
    <xdr:pic>
      <xdr:nvPicPr>
        <xdr:cNvPr id="3" name="Picture 461" descr="C:\Documents and Settings\a1\Επιφάνεια εργασίας\t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0" y="37217350"/>
          <a:ext cx="1587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31750</xdr:rowOff>
    </xdr:from>
    <xdr:to>
      <xdr:col>2</xdr:col>
      <xdr:colOff>158750</xdr:colOff>
      <xdr:row>21</xdr:row>
      <xdr:rowOff>152400</xdr:rowOff>
    </xdr:to>
    <xdr:pic>
      <xdr:nvPicPr>
        <xdr:cNvPr id="4" name="Picture 502" descr="C:\Documents and Settings\a1\Επιφάνεια εργασίας\t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0950" y="38131750"/>
          <a:ext cx="1587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19050</xdr:rowOff>
    </xdr:from>
    <xdr:to>
      <xdr:col>5</xdr:col>
      <xdr:colOff>158750</xdr:colOff>
      <xdr:row>6</xdr:row>
      <xdr:rowOff>139700</xdr:rowOff>
    </xdr:to>
    <xdr:pic>
      <xdr:nvPicPr>
        <xdr:cNvPr id="4" name="Picture 35" descr="C:\Documents and Settings\a1\Επιφάνεια εργασίας\t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0" y="14268450"/>
          <a:ext cx="1587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158750</xdr:colOff>
      <xdr:row>14</xdr:row>
      <xdr:rowOff>120650</xdr:rowOff>
    </xdr:to>
    <xdr:pic>
      <xdr:nvPicPr>
        <xdr:cNvPr id="6" name="Picture 44" descr="C:\Documents and Settings\a1\Επιφάνεια εργασίας\t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0" y="19919950"/>
          <a:ext cx="1587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107950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569200" y="2146300"/>
          <a:ext cx="133350" cy="0"/>
        </a:xfrm>
        <a:prstGeom prst="rect">
          <a:avLst/>
        </a:prstGeom>
        <a:solidFill>
          <a:srgbClr val="C0C0C0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7581900" y="2146300"/>
          <a:ext cx="120650" cy="0"/>
        </a:xfrm>
        <a:prstGeom prst="rect">
          <a:avLst/>
        </a:prstGeom>
        <a:solidFill>
          <a:srgbClr val="C0C0C0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0EA2-2730-422C-95FD-B40794715D6E}">
  <dimension ref="B1:U54"/>
  <sheetViews>
    <sheetView topLeftCell="A31" workbookViewId="0">
      <selection activeCell="J57" sqref="J57"/>
    </sheetView>
  </sheetViews>
  <sheetFormatPr defaultRowHeight="15" x14ac:dyDescent="0.25"/>
  <cols>
    <col min="1" max="1" width="1.7109375" customWidth="1"/>
    <col min="2" max="2" width="7.28515625" customWidth="1"/>
    <col min="4" max="4" width="40.7109375" customWidth="1"/>
    <col min="5" max="5" width="10.42578125" customWidth="1"/>
    <col min="6" max="6" width="12.42578125" customWidth="1"/>
    <col min="7" max="7" width="1.28515625" customWidth="1"/>
    <col min="8" max="8" width="7.7109375" customWidth="1"/>
    <col min="9" max="9" width="10.85546875" customWidth="1"/>
    <col min="10" max="10" width="12.28515625" style="159" customWidth="1"/>
    <col min="11" max="11" width="1.42578125" style="150" customWidth="1"/>
    <col min="12" max="12" width="6.42578125" customWidth="1"/>
    <col min="13" max="13" width="10.85546875" customWidth="1"/>
    <col min="14" max="14" width="11.7109375" customWidth="1"/>
    <col min="15" max="15" width="1.5703125" style="150" customWidth="1"/>
    <col min="16" max="16" width="5" style="150" customWidth="1"/>
    <col min="17" max="17" width="10.140625" customWidth="1"/>
    <col min="18" max="18" width="10.140625" bestFit="1" customWidth="1"/>
    <col min="19" max="19" width="1.5703125" customWidth="1"/>
    <col min="21" max="21" width="10.140625" bestFit="1" customWidth="1"/>
  </cols>
  <sheetData>
    <row r="1" spans="2:21" x14ac:dyDescent="0.25">
      <c r="J1" s="158">
        <f>F42/(F42+F43+F44)</f>
        <v>0.58620689655172409</v>
      </c>
      <c r="K1" s="154"/>
      <c r="L1" s="155"/>
      <c r="M1" s="155"/>
      <c r="N1" s="155">
        <f>F43/(F42+F43+F44)</f>
        <v>0.22988505747126436</v>
      </c>
      <c r="O1" s="154"/>
      <c r="P1" s="154"/>
      <c r="Q1" s="155"/>
      <c r="R1" s="155">
        <f>F44/(F44+F43+F42)</f>
        <v>0.18390804597701149</v>
      </c>
    </row>
    <row r="3" spans="2:21" x14ac:dyDescent="0.25">
      <c r="G3" s="181" t="s">
        <v>368</v>
      </c>
      <c r="H3" s="182"/>
      <c r="I3" s="182"/>
      <c r="J3" s="183"/>
      <c r="K3" s="181" t="s">
        <v>369</v>
      </c>
      <c r="L3" s="182"/>
      <c r="M3" s="182"/>
      <c r="N3" s="183"/>
      <c r="O3" s="181" t="s">
        <v>370</v>
      </c>
      <c r="P3" s="182"/>
      <c r="Q3" s="182"/>
      <c r="R3" s="183"/>
      <c r="S3" s="153"/>
    </row>
    <row r="4" spans="2:21" ht="75" x14ac:dyDescent="0.25">
      <c r="G4" s="153"/>
      <c r="H4" s="140" t="s">
        <v>364</v>
      </c>
      <c r="I4" s="140" t="s">
        <v>365</v>
      </c>
      <c r="J4" s="160"/>
      <c r="K4" s="151"/>
      <c r="L4" s="140" t="s">
        <v>364</v>
      </c>
      <c r="M4" s="140" t="s">
        <v>365</v>
      </c>
      <c r="O4" s="151"/>
      <c r="P4" s="140" t="s">
        <v>364</v>
      </c>
      <c r="Q4" s="140" t="s">
        <v>365</v>
      </c>
      <c r="S4" s="153"/>
    </row>
    <row r="5" spans="2:21" x14ac:dyDescent="0.25">
      <c r="B5" s="15">
        <v>6000</v>
      </c>
      <c r="C5" s="186" t="s">
        <v>51</v>
      </c>
      <c r="D5" s="187"/>
      <c r="E5" s="10">
        <v>200000</v>
      </c>
      <c r="F5" s="10"/>
      <c r="G5" s="153"/>
      <c r="H5" s="121">
        <v>1</v>
      </c>
      <c r="I5" s="141">
        <v>181</v>
      </c>
      <c r="J5" s="161">
        <f>ROUND($E5*J$1,2)</f>
        <v>117241.38</v>
      </c>
      <c r="K5" s="152"/>
      <c r="L5" s="121">
        <v>1</v>
      </c>
      <c r="M5" s="141">
        <v>281</v>
      </c>
      <c r="N5" s="161">
        <f>ROUND($E5*N$1,2)</f>
        <v>45977.01</v>
      </c>
      <c r="O5" s="152"/>
      <c r="P5" s="121">
        <v>1</v>
      </c>
      <c r="Q5" s="141">
        <v>481</v>
      </c>
      <c r="R5" s="161">
        <f>ROUND($E5*R$1,2)</f>
        <v>36781.61</v>
      </c>
      <c r="S5" s="153"/>
      <c r="U5" s="5"/>
    </row>
    <row r="6" spans="2:21" x14ac:dyDescent="0.25">
      <c r="B6" s="15">
        <v>6002</v>
      </c>
      <c r="C6" s="186" t="s">
        <v>52</v>
      </c>
      <c r="D6" s="187"/>
      <c r="E6" s="10">
        <v>30000</v>
      </c>
      <c r="F6" s="10"/>
      <c r="G6" s="153"/>
      <c r="H6" s="121">
        <v>3</v>
      </c>
      <c r="I6" s="141">
        <v>181</v>
      </c>
      <c r="J6" s="161">
        <f t="shared" ref="J6:J41" si="0">ROUND($E6*J$1,2)</f>
        <v>17586.21</v>
      </c>
      <c r="K6" s="152"/>
      <c r="L6" s="121">
        <v>3</v>
      </c>
      <c r="M6" s="141">
        <v>281</v>
      </c>
      <c r="N6" s="161">
        <f t="shared" ref="N6:N41" si="1">ROUND($E6*N$1,2)</f>
        <v>6896.55</v>
      </c>
      <c r="O6" s="152"/>
      <c r="P6" s="121">
        <v>3</v>
      </c>
      <c r="Q6" s="141">
        <v>481</v>
      </c>
      <c r="R6" s="161">
        <f t="shared" ref="R6:R41" si="2">ROUND($E6*R$1,2)</f>
        <v>5517.24</v>
      </c>
      <c r="S6" s="153"/>
      <c r="U6" s="120"/>
    </row>
    <row r="7" spans="2:21" x14ac:dyDescent="0.25">
      <c r="B7" s="15">
        <v>6003</v>
      </c>
      <c r="C7" s="186" t="s">
        <v>53</v>
      </c>
      <c r="D7" s="187"/>
      <c r="E7" s="10">
        <v>120000</v>
      </c>
      <c r="F7" s="10"/>
      <c r="G7" s="153"/>
      <c r="H7" s="121">
        <v>2</v>
      </c>
      <c r="I7" s="141">
        <v>181</v>
      </c>
      <c r="J7" s="161">
        <f t="shared" si="0"/>
        <v>70344.83</v>
      </c>
      <c r="K7" s="152"/>
      <c r="L7" s="121">
        <v>2</v>
      </c>
      <c r="M7" s="141">
        <v>281</v>
      </c>
      <c r="N7" s="161">
        <f t="shared" si="1"/>
        <v>27586.21</v>
      </c>
      <c r="O7" s="152"/>
      <c r="P7" s="121">
        <v>2</v>
      </c>
      <c r="Q7" s="141">
        <v>481</v>
      </c>
      <c r="R7" s="161">
        <f t="shared" si="2"/>
        <v>22068.97</v>
      </c>
      <c r="S7" s="153"/>
    </row>
    <row r="8" spans="2:21" x14ac:dyDescent="0.25">
      <c r="B8" s="15">
        <v>6005</v>
      </c>
      <c r="C8" s="186" t="s">
        <v>54</v>
      </c>
      <c r="D8" s="187"/>
      <c r="E8" s="10">
        <v>15000</v>
      </c>
      <c r="F8" s="10"/>
      <c r="G8" s="153"/>
      <c r="H8" s="121">
        <v>3</v>
      </c>
      <c r="I8" s="141">
        <v>181</v>
      </c>
      <c r="J8" s="161">
        <f t="shared" si="0"/>
        <v>8793.1</v>
      </c>
      <c r="K8" s="152"/>
      <c r="L8" s="121">
        <v>3</v>
      </c>
      <c r="M8" s="141">
        <v>281</v>
      </c>
      <c r="N8" s="161">
        <f t="shared" si="1"/>
        <v>3448.28</v>
      </c>
      <c r="O8" s="152"/>
      <c r="P8" s="121">
        <v>3</v>
      </c>
      <c r="Q8" s="141">
        <v>481</v>
      </c>
      <c r="R8" s="161">
        <f t="shared" si="2"/>
        <v>2758.62</v>
      </c>
      <c r="S8" s="153"/>
    </row>
    <row r="9" spans="2:21" x14ac:dyDescent="0.25">
      <c r="B9" s="13">
        <v>61</v>
      </c>
      <c r="C9" s="188" t="s">
        <v>55</v>
      </c>
      <c r="D9" s="189"/>
      <c r="E9" s="10"/>
      <c r="F9" s="10"/>
      <c r="G9" s="153"/>
      <c r="H9" s="121"/>
      <c r="I9" s="121"/>
      <c r="J9" s="161"/>
      <c r="K9" s="152"/>
      <c r="L9" s="121"/>
      <c r="M9" s="121"/>
      <c r="O9" s="152"/>
      <c r="P9" s="121"/>
      <c r="Q9" s="121"/>
      <c r="S9" s="153"/>
    </row>
    <row r="10" spans="2:21" x14ac:dyDescent="0.25">
      <c r="B10" s="15">
        <v>6100</v>
      </c>
      <c r="C10" s="186" t="s">
        <v>56</v>
      </c>
      <c r="D10" s="187"/>
      <c r="E10" s="10">
        <v>10000</v>
      </c>
      <c r="F10" s="10"/>
      <c r="G10" s="153"/>
      <c r="H10" s="121">
        <v>9</v>
      </c>
      <c r="I10" s="143">
        <v>185</v>
      </c>
      <c r="J10" s="161">
        <f t="shared" si="0"/>
        <v>5862.07</v>
      </c>
      <c r="K10" s="152"/>
      <c r="L10" s="121">
        <v>9</v>
      </c>
      <c r="M10" s="143">
        <v>285</v>
      </c>
      <c r="N10" s="161">
        <f t="shared" si="1"/>
        <v>2298.85</v>
      </c>
      <c r="O10" s="152"/>
      <c r="P10" s="121">
        <v>9</v>
      </c>
      <c r="Q10" s="143">
        <v>485</v>
      </c>
      <c r="R10" s="161">
        <f t="shared" si="2"/>
        <v>1839.08</v>
      </c>
      <c r="S10" s="153"/>
    </row>
    <row r="11" spans="2:21" x14ac:dyDescent="0.25">
      <c r="B11" s="15">
        <v>6102</v>
      </c>
      <c r="C11" s="186" t="s">
        <v>57</v>
      </c>
      <c r="D11" s="187"/>
      <c r="E11" s="10">
        <v>5000</v>
      </c>
      <c r="F11" s="10"/>
      <c r="G11" s="153"/>
      <c r="H11" s="121">
        <v>9</v>
      </c>
      <c r="I11" s="143">
        <v>185</v>
      </c>
      <c r="J11" s="161">
        <f t="shared" si="0"/>
        <v>2931.03</v>
      </c>
      <c r="K11" s="152"/>
      <c r="L11" s="121">
        <v>9</v>
      </c>
      <c r="M11" s="143">
        <v>285</v>
      </c>
      <c r="N11" s="161">
        <f t="shared" si="1"/>
        <v>1149.43</v>
      </c>
      <c r="O11" s="152"/>
      <c r="P11" s="121">
        <v>9</v>
      </c>
      <c r="Q11" s="143">
        <v>485</v>
      </c>
      <c r="R11" s="161">
        <f t="shared" si="2"/>
        <v>919.54</v>
      </c>
      <c r="S11" s="153"/>
    </row>
    <row r="12" spans="2:21" x14ac:dyDescent="0.25">
      <c r="B12" s="13">
        <v>62</v>
      </c>
      <c r="C12" s="188" t="s">
        <v>58</v>
      </c>
      <c r="D12" s="189"/>
      <c r="E12" s="10"/>
      <c r="F12" s="10"/>
      <c r="G12" s="153"/>
      <c r="H12" s="121"/>
      <c r="I12" s="121"/>
      <c r="J12" s="161"/>
      <c r="K12" s="152"/>
      <c r="L12" s="121"/>
      <c r="M12" s="121"/>
      <c r="O12" s="152"/>
      <c r="P12" s="121"/>
      <c r="Q12" s="121"/>
      <c r="S12" s="153"/>
    </row>
    <row r="13" spans="2:21" x14ac:dyDescent="0.25">
      <c r="B13" s="15">
        <v>6203</v>
      </c>
      <c r="C13" s="186" t="s">
        <v>59</v>
      </c>
      <c r="D13" s="187"/>
      <c r="E13" s="10">
        <v>7000</v>
      </c>
      <c r="F13" s="10"/>
      <c r="G13" s="153"/>
      <c r="H13" s="121">
        <v>13</v>
      </c>
      <c r="I13" s="143">
        <v>185</v>
      </c>
      <c r="J13" s="161">
        <f t="shared" si="0"/>
        <v>4103.45</v>
      </c>
      <c r="K13" s="152"/>
      <c r="L13" s="121">
        <v>13</v>
      </c>
      <c r="M13" s="143">
        <v>285</v>
      </c>
      <c r="N13" s="161">
        <f t="shared" si="1"/>
        <v>1609.2</v>
      </c>
      <c r="O13" s="152"/>
      <c r="P13" s="121">
        <v>13</v>
      </c>
      <c r="Q13" s="143">
        <v>485</v>
      </c>
      <c r="R13" s="161">
        <f t="shared" si="2"/>
        <v>1287.3599999999999</v>
      </c>
      <c r="S13" s="153"/>
    </row>
    <row r="14" spans="2:21" x14ac:dyDescent="0.25">
      <c r="B14" s="15">
        <v>6204</v>
      </c>
      <c r="C14" s="186" t="s">
        <v>60</v>
      </c>
      <c r="D14" s="187"/>
      <c r="E14" s="10">
        <v>12000</v>
      </c>
      <c r="F14" s="10"/>
      <c r="G14" s="153"/>
      <c r="H14" s="121">
        <v>14</v>
      </c>
      <c r="I14" s="143">
        <v>185</v>
      </c>
      <c r="J14" s="161">
        <f t="shared" si="0"/>
        <v>7034.48</v>
      </c>
      <c r="K14" s="152"/>
      <c r="L14" s="121">
        <v>14</v>
      </c>
      <c r="M14" s="143">
        <v>285</v>
      </c>
      <c r="N14" s="161">
        <f t="shared" si="1"/>
        <v>2758.62</v>
      </c>
      <c r="O14" s="152"/>
      <c r="P14" s="121">
        <v>14</v>
      </c>
      <c r="Q14" s="143">
        <v>485</v>
      </c>
      <c r="R14" s="161">
        <f t="shared" si="2"/>
        <v>2206.9</v>
      </c>
      <c r="S14" s="153"/>
    </row>
    <row r="15" spans="2:21" x14ac:dyDescent="0.25">
      <c r="B15" s="15">
        <v>6205</v>
      </c>
      <c r="C15" s="186" t="s">
        <v>61</v>
      </c>
      <c r="D15" s="187"/>
      <c r="E15" s="10">
        <v>3000</v>
      </c>
      <c r="F15" s="10"/>
      <c r="G15" s="153"/>
      <c r="H15" s="121">
        <v>16</v>
      </c>
      <c r="I15" s="143">
        <v>185</v>
      </c>
      <c r="J15" s="161">
        <f t="shared" si="0"/>
        <v>1758.62</v>
      </c>
      <c r="K15" s="152"/>
      <c r="L15" s="121">
        <v>16</v>
      </c>
      <c r="M15" s="143">
        <v>285</v>
      </c>
      <c r="N15" s="161">
        <f t="shared" si="1"/>
        <v>689.66</v>
      </c>
      <c r="O15" s="152"/>
      <c r="P15" s="121">
        <v>16</v>
      </c>
      <c r="Q15" s="143">
        <v>485</v>
      </c>
      <c r="R15" s="161">
        <f t="shared" si="2"/>
        <v>551.72</v>
      </c>
      <c r="S15" s="153"/>
    </row>
    <row r="16" spans="2:21" x14ac:dyDescent="0.25">
      <c r="B16" s="15">
        <v>6207</v>
      </c>
      <c r="C16" s="186" t="s">
        <v>62</v>
      </c>
      <c r="D16" s="187"/>
      <c r="E16" s="10">
        <v>35000</v>
      </c>
      <c r="F16" s="10"/>
      <c r="G16" s="153"/>
      <c r="H16" s="121">
        <v>9</v>
      </c>
      <c r="I16" s="143">
        <v>185</v>
      </c>
      <c r="J16" s="161">
        <f t="shared" si="0"/>
        <v>20517.240000000002</v>
      </c>
      <c r="K16" s="152"/>
      <c r="L16" s="121">
        <v>9</v>
      </c>
      <c r="M16" s="143">
        <v>285</v>
      </c>
      <c r="N16" s="161">
        <f t="shared" si="1"/>
        <v>8045.98</v>
      </c>
      <c r="O16" s="152"/>
      <c r="P16" s="121">
        <v>9</v>
      </c>
      <c r="Q16" s="143">
        <v>485</v>
      </c>
      <c r="R16" s="161">
        <f t="shared" si="2"/>
        <v>6436.78</v>
      </c>
      <c r="S16" s="153"/>
    </row>
    <row r="17" spans="2:19" x14ac:dyDescent="0.25">
      <c r="B17" s="15">
        <v>6298</v>
      </c>
      <c r="C17" s="186" t="s">
        <v>63</v>
      </c>
      <c r="D17" s="187"/>
      <c r="E17" s="10">
        <v>2000</v>
      </c>
      <c r="F17" s="10"/>
      <c r="G17" s="153"/>
      <c r="H17" s="121">
        <v>9</v>
      </c>
      <c r="I17" s="143">
        <v>185</v>
      </c>
      <c r="J17" s="161">
        <f t="shared" si="0"/>
        <v>1172.4100000000001</v>
      </c>
      <c r="K17" s="152"/>
      <c r="L17" s="121">
        <v>9</v>
      </c>
      <c r="M17" s="143">
        <v>285</v>
      </c>
      <c r="N17" s="161">
        <f t="shared" si="1"/>
        <v>459.77</v>
      </c>
      <c r="O17" s="152"/>
      <c r="P17" s="121">
        <v>9</v>
      </c>
      <c r="Q17" s="143">
        <v>485</v>
      </c>
      <c r="R17" s="161">
        <f t="shared" si="2"/>
        <v>367.82</v>
      </c>
      <c r="S17" s="153"/>
    </row>
    <row r="18" spans="2:19" x14ac:dyDescent="0.25">
      <c r="B18" s="13">
        <v>63</v>
      </c>
      <c r="C18" s="188" t="s">
        <v>64</v>
      </c>
      <c r="D18" s="189"/>
      <c r="E18" s="10"/>
      <c r="F18" s="10"/>
      <c r="G18" s="153"/>
      <c r="H18" s="121"/>
      <c r="I18" s="121"/>
      <c r="J18" s="161"/>
      <c r="K18" s="152"/>
      <c r="L18" s="121"/>
      <c r="M18" s="121"/>
      <c r="O18" s="152"/>
      <c r="P18" s="121"/>
      <c r="Q18" s="121"/>
      <c r="S18" s="153"/>
    </row>
    <row r="19" spans="2:19" x14ac:dyDescent="0.25">
      <c r="B19" s="15">
        <v>6303</v>
      </c>
      <c r="C19" s="146" t="s">
        <v>65</v>
      </c>
      <c r="D19" s="146"/>
      <c r="E19" s="10">
        <v>3000</v>
      </c>
      <c r="F19" s="10"/>
      <c r="G19" s="153"/>
      <c r="H19" s="121">
        <v>16</v>
      </c>
      <c r="I19" s="143">
        <v>185</v>
      </c>
      <c r="J19" s="161">
        <f t="shared" si="0"/>
        <v>1758.62</v>
      </c>
      <c r="K19" s="152"/>
      <c r="L19" s="121">
        <v>16</v>
      </c>
      <c r="M19" s="143">
        <v>285</v>
      </c>
      <c r="N19" s="161">
        <f t="shared" si="1"/>
        <v>689.66</v>
      </c>
      <c r="O19" s="152"/>
      <c r="P19" s="121">
        <v>16</v>
      </c>
      <c r="Q19" s="143">
        <v>485</v>
      </c>
      <c r="R19" s="161">
        <f t="shared" si="2"/>
        <v>551.72</v>
      </c>
      <c r="S19" s="153"/>
    </row>
    <row r="20" spans="2:19" x14ac:dyDescent="0.25">
      <c r="B20" s="15">
        <v>6304</v>
      </c>
      <c r="C20" s="186" t="s">
        <v>66</v>
      </c>
      <c r="D20" s="187"/>
      <c r="E20" s="10">
        <v>2500</v>
      </c>
      <c r="F20" s="10"/>
      <c r="G20" s="153"/>
      <c r="H20" s="121">
        <v>16</v>
      </c>
      <c r="I20" s="143">
        <v>185</v>
      </c>
      <c r="J20" s="161">
        <f t="shared" si="0"/>
        <v>1465.52</v>
      </c>
      <c r="K20" s="152"/>
      <c r="L20" s="121">
        <v>16</v>
      </c>
      <c r="M20" s="143">
        <v>285</v>
      </c>
      <c r="N20" s="161">
        <f t="shared" si="1"/>
        <v>574.71</v>
      </c>
      <c r="O20" s="152"/>
      <c r="P20" s="121">
        <v>16</v>
      </c>
      <c r="Q20" s="143">
        <v>485</v>
      </c>
      <c r="R20" s="161">
        <f t="shared" si="2"/>
        <v>459.77</v>
      </c>
      <c r="S20" s="153"/>
    </row>
    <row r="21" spans="2:19" x14ac:dyDescent="0.25">
      <c r="B21" s="15">
        <v>6398</v>
      </c>
      <c r="C21" s="186" t="s">
        <v>67</v>
      </c>
      <c r="D21" s="187"/>
      <c r="E21" s="10"/>
      <c r="F21" s="10"/>
      <c r="G21" s="153"/>
      <c r="H21" s="121"/>
      <c r="I21" s="121"/>
      <c r="J21" s="161"/>
      <c r="K21" s="152"/>
      <c r="L21" s="121"/>
      <c r="M21" s="121"/>
      <c r="O21" s="152"/>
      <c r="P21" s="121"/>
      <c r="Q21" s="121"/>
      <c r="S21" s="153"/>
    </row>
    <row r="22" spans="2:19" x14ac:dyDescent="0.25">
      <c r="B22" s="13"/>
      <c r="C22" s="186" t="s">
        <v>68</v>
      </c>
      <c r="D22" s="187"/>
      <c r="E22" s="10">
        <v>432.00000000000006</v>
      </c>
      <c r="F22" s="10"/>
      <c r="G22" s="153"/>
      <c r="H22" s="121">
        <v>16</v>
      </c>
      <c r="I22" s="143">
        <v>185</v>
      </c>
      <c r="J22" s="161">
        <f t="shared" si="0"/>
        <v>253.24</v>
      </c>
      <c r="K22" s="152"/>
      <c r="L22" s="121">
        <v>16</v>
      </c>
      <c r="M22" s="143">
        <v>285</v>
      </c>
      <c r="N22" s="161">
        <f t="shared" si="1"/>
        <v>99.31</v>
      </c>
      <c r="O22" s="152"/>
      <c r="P22" s="121">
        <v>16</v>
      </c>
      <c r="Q22" s="143">
        <v>485</v>
      </c>
      <c r="R22" s="161">
        <f t="shared" si="2"/>
        <v>79.45</v>
      </c>
      <c r="S22" s="153"/>
    </row>
    <row r="23" spans="2:19" x14ac:dyDescent="0.25">
      <c r="B23" s="15"/>
      <c r="C23" s="186" t="s">
        <v>107</v>
      </c>
      <c r="D23" s="187"/>
      <c r="E23" s="10">
        <v>3000</v>
      </c>
      <c r="F23" s="10"/>
      <c r="G23" s="153"/>
      <c r="H23" s="121">
        <v>16</v>
      </c>
      <c r="I23" s="143">
        <v>185</v>
      </c>
      <c r="J23" s="161">
        <f t="shared" si="0"/>
        <v>1758.62</v>
      </c>
      <c r="K23" s="152"/>
      <c r="L23" s="121">
        <v>16</v>
      </c>
      <c r="M23" s="143">
        <v>285</v>
      </c>
      <c r="N23" s="161">
        <f t="shared" si="1"/>
        <v>689.66</v>
      </c>
      <c r="O23" s="152"/>
      <c r="P23" s="121">
        <v>16</v>
      </c>
      <c r="Q23" s="143">
        <v>485</v>
      </c>
      <c r="R23" s="161">
        <f t="shared" si="2"/>
        <v>551.72</v>
      </c>
      <c r="S23" s="153"/>
    </row>
    <row r="24" spans="2:19" x14ac:dyDescent="0.25">
      <c r="B24" s="11"/>
      <c r="C24" s="184" t="s">
        <v>69</v>
      </c>
      <c r="D24" s="185"/>
      <c r="E24" s="10">
        <v>1000</v>
      </c>
      <c r="F24" s="10"/>
      <c r="G24" s="153"/>
      <c r="H24" s="121">
        <v>16</v>
      </c>
      <c r="I24" s="143">
        <v>185</v>
      </c>
      <c r="J24" s="161">
        <f t="shared" si="0"/>
        <v>586.21</v>
      </c>
      <c r="K24" s="152"/>
      <c r="L24" s="121">
        <v>16</v>
      </c>
      <c r="M24" s="143">
        <v>285</v>
      </c>
      <c r="N24" s="161">
        <f t="shared" si="1"/>
        <v>229.89</v>
      </c>
      <c r="O24" s="152"/>
      <c r="P24" s="121">
        <v>16</v>
      </c>
      <c r="Q24" s="143">
        <v>485</v>
      </c>
      <c r="R24" s="161">
        <f t="shared" si="2"/>
        <v>183.91</v>
      </c>
      <c r="S24" s="153"/>
    </row>
    <row r="25" spans="2:19" x14ac:dyDescent="0.25">
      <c r="B25" s="13">
        <v>64</v>
      </c>
      <c r="C25" s="188" t="s">
        <v>70</v>
      </c>
      <c r="D25" s="189"/>
      <c r="E25" s="10"/>
      <c r="F25" s="10"/>
      <c r="G25" s="153"/>
      <c r="H25" s="121"/>
      <c r="I25" s="121"/>
      <c r="J25" s="161"/>
      <c r="K25" s="152"/>
      <c r="L25" s="121"/>
      <c r="M25" s="121"/>
      <c r="O25" s="152"/>
      <c r="P25" s="121"/>
      <c r="Q25" s="121"/>
      <c r="S25" s="153"/>
    </row>
    <row r="26" spans="2:19" x14ac:dyDescent="0.25">
      <c r="B26" s="15">
        <v>6400</v>
      </c>
      <c r="C26" s="186" t="s">
        <v>71</v>
      </c>
      <c r="D26" s="187"/>
      <c r="E26" s="10">
        <v>15000</v>
      </c>
      <c r="F26" s="10"/>
      <c r="G26" s="153"/>
      <c r="H26" s="121">
        <v>16</v>
      </c>
      <c r="I26" s="143">
        <v>185</v>
      </c>
      <c r="J26" s="161">
        <f t="shared" si="0"/>
        <v>8793.1</v>
      </c>
      <c r="K26" s="152"/>
      <c r="L26" s="121">
        <v>16</v>
      </c>
      <c r="M26" s="143">
        <v>285</v>
      </c>
      <c r="N26" s="161">
        <f t="shared" si="1"/>
        <v>3448.28</v>
      </c>
      <c r="O26" s="152"/>
      <c r="P26" s="121">
        <v>16</v>
      </c>
      <c r="Q26" s="143">
        <v>485</v>
      </c>
      <c r="R26" s="161">
        <f t="shared" si="2"/>
        <v>2758.62</v>
      </c>
      <c r="S26" s="153"/>
    </row>
    <row r="27" spans="2:19" x14ac:dyDescent="0.25">
      <c r="B27" s="15">
        <v>6401</v>
      </c>
      <c r="C27" s="186" t="s">
        <v>72</v>
      </c>
      <c r="D27" s="187"/>
      <c r="E27" s="10"/>
      <c r="F27" s="10"/>
      <c r="G27" s="153"/>
      <c r="H27" s="121"/>
      <c r="I27" s="121"/>
      <c r="J27" s="161"/>
      <c r="K27" s="152"/>
      <c r="L27" s="121"/>
      <c r="M27" s="121"/>
      <c r="O27" s="152"/>
      <c r="P27" s="121"/>
      <c r="Q27" s="121"/>
      <c r="S27" s="153"/>
    </row>
    <row r="28" spans="2:19" x14ac:dyDescent="0.25">
      <c r="B28" s="15"/>
      <c r="C28" s="186" t="s">
        <v>73</v>
      </c>
      <c r="D28" s="187"/>
      <c r="E28" s="10">
        <v>5000</v>
      </c>
      <c r="F28" s="10"/>
      <c r="G28" s="153"/>
      <c r="H28" s="121">
        <v>16</v>
      </c>
      <c r="I28" s="143">
        <v>185</v>
      </c>
      <c r="J28" s="161">
        <f t="shared" si="0"/>
        <v>2931.03</v>
      </c>
      <c r="K28" s="152"/>
      <c r="L28" s="121">
        <v>16</v>
      </c>
      <c r="M28" s="143">
        <v>285</v>
      </c>
      <c r="N28" s="161">
        <f t="shared" si="1"/>
        <v>1149.43</v>
      </c>
      <c r="O28" s="152"/>
      <c r="P28" s="121">
        <v>16</v>
      </c>
      <c r="Q28" s="143">
        <v>485</v>
      </c>
      <c r="R28" s="161">
        <f t="shared" si="2"/>
        <v>919.54</v>
      </c>
      <c r="S28" s="153"/>
    </row>
    <row r="29" spans="2:19" x14ac:dyDescent="0.25">
      <c r="B29" s="15"/>
      <c r="C29" s="186" t="s">
        <v>73</v>
      </c>
      <c r="D29" s="187"/>
      <c r="E29" s="10">
        <v>15000</v>
      </c>
      <c r="F29" s="10"/>
      <c r="G29" s="153"/>
      <c r="H29" s="121">
        <v>6</v>
      </c>
      <c r="I29" s="143">
        <v>185</v>
      </c>
      <c r="J29" s="161">
        <f t="shared" si="0"/>
        <v>8793.1</v>
      </c>
      <c r="K29" s="152"/>
      <c r="L29" s="121">
        <v>6</v>
      </c>
      <c r="M29" s="143">
        <v>285</v>
      </c>
      <c r="N29" s="161">
        <f t="shared" si="1"/>
        <v>3448.28</v>
      </c>
      <c r="O29" s="152"/>
      <c r="P29" s="121">
        <v>6</v>
      </c>
      <c r="Q29" s="143">
        <v>485</v>
      </c>
      <c r="R29" s="161">
        <f t="shared" si="2"/>
        <v>2758.62</v>
      </c>
      <c r="S29" s="153"/>
    </row>
    <row r="30" spans="2:19" x14ac:dyDescent="0.25">
      <c r="B30" s="15">
        <v>6402</v>
      </c>
      <c r="C30" s="186" t="s">
        <v>74</v>
      </c>
      <c r="D30" s="187"/>
      <c r="E30" s="10"/>
      <c r="F30" s="10"/>
      <c r="G30" s="153"/>
      <c r="H30" s="121"/>
      <c r="I30" s="121"/>
      <c r="J30" s="161"/>
      <c r="K30" s="152"/>
      <c r="L30" s="121"/>
      <c r="M30" s="121"/>
      <c r="O30" s="152"/>
      <c r="P30" s="121"/>
      <c r="Q30" s="121"/>
      <c r="S30" s="153"/>
    </row>
    <row r="31" spans="2:19" x14ac:dyDescent="0.25">
      <c r="B31" s="17"/>
      <c r="C31" s="190" t="s">
        <v>75</v>
      </c>
      <c r="D31" s="191"/>
      <c r="E31" s="10">
        <v>5000</v>
      </c>
      <c r="F31" s="10"/>
      <c r="G31" s="153"/>
      <c r="H31" s="121">
        <v>15</v>
      </c>
      <c r="I31" s="143">
        <v>185</v>
      </c>
      <c r="J31" s="161">
        <f t="shared" si="0"/>
        <v>2931.03</v>
      </c>
      <c r="K31" s="152"/>
      <c r="L31" s="121">
        <v>15</v>
      </c>
      <c r="M31" s="143">
        <v>285</v>
      </c>
      <c r="N31" s="161">
        <f t="shared" si="1"/>
        <v>1149.43</v>
      </c>
      <c r="O31" s="152"/>
      <c r="P31" s="121">
        <v>15</v>
      </c>
      <c r="Q31" s="143">
        <v>485</v>
      </c>
      <c r="R31" s="161">
        <f t="shared" si="2"/>
        <v>919.54</v>
      </c>
      <c r="S31" s="153"/>
    </row>
    <row r="32" spans="2:19" x14ac:dyDescent="0.25">
      <c r="B32" s="17"/>
      <c r="C32" s="190" t="s">
        <v>76</v>
      </c>
      <c r="D32" s="191"/>
      <c r="E32" s="10">
        <v>17000</v>
      </c>
      <c r="F32" s="10"/>
      <c r="G32" s="153"/>
      <c r="H32" s="121">
        <v>4</v>
      </c>
      <c r="I32" s="143">
        <v>185</v>
      </c>
      <c r="J32" s="161">
        <f t="shared" si="0"/>
        <v>9965.52</v>
      </c>
      <c r="K32" s="152"/>
      <c r="L32" s="121">
        <v>4</v>
      </c>
      <c r="M32" s="143">
        <v>285</v>
      </c>
      <c r="N32" s="161">
        <f t="shared" si="1"/>
        <v>3908.05</v>
      </c>
      <c r="O32" s="152"/>
      <c r="P32" s="121">
        <v>4</v>
      </c>
      <c r="Q32" s="143">
        <v>485</v>
      </c>
      <c r="R32" s="161">
        <f t="shared" si="2"/>
        <v>3126.44</v>
      </c>
      <c r="S32" s="153"/>
    </row>
    <row r="33" spans="2:19" x14ac:dyDescent="0.25">
      <c r="B33" s="17"/>
      <c r="C33" s="190" t="s">
        <v>77</v>
      </c>
      <c r="D33" s="191"/>
      <c r="E33" s="10">
        <v>5500</v>
      </c>
      <c r="F33" s="10"/>
      <c r="G33" s="153"/>
      <c r="H33" s="121">
        <v>5</v>
      </c>
      <c r="I33" s="143">
        <v>185</v>
      </c>
      <c r="J33" s="161">
        <f t="shared" si="0"/>
        <v>3224.14</v>
      </c>
      <c r="K33" s="152"/>
      <c r="L33" s="121">
        <v>5</v>
      </c>
      <c r="M33" s="143">
        <v>285</v>
      </c>
      <c r="N33" s="161">
        <f t="shared" si="1"/>
        <v>1264.3699999999999</v>
      </c>
      <c r="O33" s="152"/>
      <c r="P33" s="121">
        <v>5</v>
      </c>
      <c r="Q33" s="143">
        <v>485</v>
      </c>
      <c r="R33" s="161">
        <f t="shared" si="2"/>
        <v>1011.49</v>
      </c>
      <c r="S33" s="153"/>
    </row>
    <row r="34" spans="2:19" x14ac:dyDescent="0.25">
      <c r="B34" s="17"/>
      <c r="C34" s="190" t="s">
        <v>78</v>
      </c>
      <c r="D34" s="191"/>
      <c r="E34" s="10">
        <v>13000</v>
      </c>
      <c r="F34" s="10"/>
      <c r="G34" s="153"/>
      <c r="H34" s="121">
        <v>15</v>
      </c>
      <c r="I34" s="143">
        <v>185</v>
      </c>
      <c r="J34" s="161">
        <f t="shared" si="0"/>
        <v>7620.69</v>
      </c>
      <c r="K34" s="152"/>
      <c r="L34" s="121">
        <v>15</v>
      </c>
      <c r="M34" s="143">
        <v>285</v>
      </c>
      <c r="N34" s="161">
        <f t="shared" si="1"/>
        <v>2988.51</v>
      </c>
      <c r="O34" s="152"/>
      <c r="P34" s="121">
        <v>15</v>
      </c>
      <c r="Q34" s="143">
        <v>485</v>
      </c>
      <c r="R34" s="161">
        <f t="shared" si="2"/>
        <v>2390.8000000000002</v>
      </c>
      <c r="S34" s="153"/>
    </row>
    <row r="35" spans="2:19" x14ac:dyDescent="0.25">
      <c r="B35" s="15">
        <v>6405</v>
      </c>
      <c r="C35" s="186" t="s">
        <v>79</v>
      </c>
      <c r="D35" s="187"/>
      <c r="E35" s="10">
        <v>5000</v>
      </c>
      <c r="F35" s="10"/>
      <c r="G35" s="153"/>
      <c r="H35" s="121">
        <v>16</v>
      </c>
      <c r="I35" s="143">
        <v>185</v>
      </c>
      <c r="J35" s="161">
        <f t="shared" si="0"/>
        <v>2931.03</v>
      </c>
      <c r="K35" s="152"/>
      <c r="L35" s="121">
        <v>16</v>
      </c>
      <c r="M35" s="143">
        <v>285</v>
      </c>
      <c r="N35" s="161">
        <f t="shared" si="1"/>
        <v>1149.43</v>
      </c>
      <c r="O35" s="152"/>
      <c r="P35" s="121">
        <v>16</v>
      </c>
      <c r="Q35" s="143">
        <v>485</v>
      </c>
      <c r="R35" s="161">
        <f t="shared" si="2"/>
        <v>919.54</v>
      </c>
      <c r="S35" s="153"/>
    </row>
    <row r="36" spans="2:19" x14ac:dyDescent="0.25">
      <c r="B36" s="15">
        <v>6406</v>
      </c>
      <c r="C36" s="186" t="s">
        <v>80</v>
      </c>
      <c r="D36" s="187"/>
      <c r="E36" s="10">
        <v>7000</v>
      </c>
      <c r="F36" s="10"/>
      <c r="G36" s="153"/>
      <c r="H36" s="121">
        <v>16</v>
      </c>
      <c r="I36" s="143">
        <v>185</v>
      </c>
      <c r="J36" s="161">
        <f t="shared" si="0"/>
        <v>4103.45</v>
      </c>
      <c r="K36" s="152"/>
      <c r="L36" s="121">
        <v>16</v>
      </c>
      <c r="M36" s="143">
        <v>285</v>
      </c>
      <c r="N36" s="161">
        <f t="shared" si="1"/>
        <v>1609.2</v>
      </c>
      <c r="O36" s="152"/>
      <c r="P36" s="121">
        <v>16</v>
      </c>
      <c r="Q36" s="143">
        <v>485</v>
      </c>
      <c r="R36" s="161">
        <f t="shared" si="2"/>
        <v>1287.3599999999999</v>
      </c>
      <c r="S36" s="153"/>
    </row>
    <row r="37" spans="2:19" x14ac:dyDescent="0.25">
      <c r="B37" s="15">
        <v>6407</v>
      </c>
      <c r="C37" s="186" t="s">
        <v>81</v>
      </c>
      <c r="D37" s="187"/>
      <c r="E37" s="10">
        <v>4000</v>
      </c>
      <c r="F37" s="10"/>
      <c r="G37" s="153"/>
      <c r="H37" s="121">
        <v>16</v>
      </c>
      <c r="I37" s="143">
        <v>185</v>
      </c>
      <c r="J37" s="161">
        <f t="shared" si="0"/>
        <v>2344.83</v>
      </c>
      <c r="K37" s="152"/>
      <c r="L37" s="121">
        <v>16</v>
      </c>
      <c r="M37" s="143">
        <v>285</v>
      </c>
      <c r="N37" s="161">
        <f t="shared" si="1"/>
        <v>919.54</v>
      </c>
      <c r="O37" s="152"/>
      <c r="P37" s="121">
        <v>16</v>
      </c>
      <c r="Q37" s="143">
        <v>485</v>
      </c>
      <c r="R37" s="161">
        <f t="shared" si="2"/>
        <v>735.63</v>
      </c>
      <c r="S37" s="153"/>
    </row>
    <row r="38" spans="2:19" x14ac:dyDescent="0.25">
      <c r="B38" s="15">
        <v>6408</v>
      </c>
      <c r="C38" s="186" t="s">
        <v>82</v>
      </c>
      <c r="D38" s="187"/>
      <c r="E38" s="10">
        <v>8000</v>
      </c>
      <c r="F38" s="10"/>
      <c r="G38" s="153"/>
      <c r="H38" s="121">
        <v>16</v>
      </c>
      <c r="I38" s="143">
        <v>185</v>
      </c>
      <c r="J38" s="161">
        <f t="shared" si="0"/>
        <v>4689.66</v>
      </c>
      <c r="K38" s="152"/>
      <c r="L38" s="121">
        <v>16</v>
      </c>
      <c r="M38" s="143">
        <v>285</v>
      </c>
      <c r="N38" s="161">
        <f t="shared" si="1"/>
        <v>1839.08</v>
      </c>
      <c r="O38" s="152"/>
      <c r="P38" s="121">
        <v>16</v>
      </c>
      <c r="Q38" s="143">
        <v>485</v>
      </c>
      <c r="R38" s="161">
        <f t="shared" si="2"/>
        <v>1471.26</v>
      </c>
      <c r="S38" s="153"/>
    </row>
    <row r="39" spans="2:19" x14ac:dyDescent="0.25">
      <c r="B39" s="15">
        <v>6498</v>
      </c>
      <c r="C39" s="186" t="s">
        <v>70</v>
      </c>
      <c r="D39" s="187"/>
      <c r="E39" s="10">
        <v>12000</v>
      </c>
      <c r="F39" s="10"/>
      <c r="G39" s="153"/>
      <c r="H39" s="121">
        <v>16</v>
      </c>
      <c r="I39" s="143">
        <v>185</v>
      </c>
      <c r="J39" s="161">
        <f t="shared" si="0"/>
        <v>7034.48</v>
      </c>
      <c r="K39" s="152"/>
      <c r="L39" s="121">
        <v>16</v>
      </c>
      <c r="M39" s="143">
        <v>285</v>
      </c>
      <c r="N39" s="161">
        <f t="shared" si="1"/>
        <v>2758.62</v>
      </c>
      <c r="O39" s="152"/>
      <c r="P39" s="121">
        <v>16</v>
      </c>
      <c r="Q39" s="143">
        <v>485</v>
      </c>
      <c r="R39" s="161">
        <f t="shared" si="2"/>
        <v>2206.9</v>
      </c>
      <c r="S39" s="153"/>
    </row>
    <row r="40" spans="2:19" x14ac:dyDescent="0.25">
      <c r="B40" s="13">
        <v>65</v>
      </c>
      <c r="C40" s="188" t="s">
        <v>83</v>
      </c>
      <c r="D40" s="189"/>
      <c r="E40" s="10">
        <v>9000</v>
      </c>
      <c r="F40" s="10"/>
      <c r="G40" s="153"/>
      <c r="H40" s="121"/>
      <c r="I40" s="145">
        <v>186</v>
      </c>
      <c r="J40" s="161">
        <f t="shared" si="0"/>
        <v>5275.86</v>
      </c>
      <c r="K40" s="152"/>
      <c r="L40" s="121"/>
      <c r="M40" s="145">
        <v>286</v>
      </c>
      <c r="N40" s="161">
        <f t="shared" si="1"/>
        <v>2068.9699999999998</v>
      </c>
      <c r="O40" s="152"/>
      <c r="P40" s="121"/>
      <c r="Q40" s="145">
        <v>486</v>
      </c>
      <c r="R40" s="161">
        <f t="shared" si="2"/>
        <v>1655.17</v>
      </c>
      <c r="S40" s="153"/>
    </row>
    <row r="41" spans="2:19" x14ac:dyDescent="0.25">
      <c r="B41" s="13">
        <v>66</v>
      </c>
      <c r="C41" s="188" t="s">
        <v>108</v>
      </c>
      <c r="D41" s="189"/>
      <c r="E41" s="10">
        <v>25000</v>
      </c>
      <c r="F41" s="10"/>
      <c r="G41" s="153"/>
      <c r="H41" s="121"/>
      <c r="I41" s="145">
        <v>187</v>
      </c>
      <c r="J41" s="161">
        <f t="shared" si="0"/>
        <v>14655.17</v>
      </c>
      <c r="K41" s="152"/>
      <c r="L41" s="121"/>
      <c r="M41" s="145">
        <v>287</v>
      </c>
      <c r="N41" s="161">
        <f t="shared" si="1"/>
        <v>5747.13</v>
      </c>
      <c r="O41" s="152"/>
      <c r="P41" s="121"/>
      <c r="Q41" s="145">
        <v>487</v>
      </c>
      <c r="R41" s="161">
        <f t="shared" si="2"/>
        <v>4597.7</v>
      </c>
      <c r="S41" s="153"/>
    </row>
    <row r="42" spans="2:19" x14ac:dyDescent="0.25">
      <c r="B42" s="13">
        <v>70</v>
      </c>
      <c r="C42" s="188" t="s">
        <v>84</v>
      </c>
      <c r="D42" s="189"/>
      <c r="E42" s="10"/>
      <c r="F42" s="10">
        <v>2550000</v>
      </c>
      <c r="G42" s="153"/>
      <c r="H42" s="121"/>
      <c r="I42" s="142">
        <v>161</v>
      </c>
      <c r="J42" s="161">
        <f>F42</f>
        <v>2550000</v>
      </c>
      <c r="K42" s="152"/>
      <c r="L42" s="121"/>
      <c r="M42" s="157"/>
      <c r="O42" s="152"/>
      <c r="P42" s="121"/>
      <c r="Q42" s="157"/>
      <c r="S42" s="153"/>
    </row>
    <row r="43" spans="2:19" x14ac:dyDescent="0.25">
      <c r="B43" s="13">
        <v>71</v>
      </c>
      <c r="C43" s="188" t="s">
        <v>366</v>
      </c>
      <c r="D43" s="189"/>
      <c r="E43" s="10"/>
      <c r="F43" s="10">
        <v>1000000</v>
      </c>
      <c r="G43" s="153"/>
      <c r="H43" s="121"/>
      <c r="I43" s="157"/>
      <c r="J43" s="161"/>
      <c r="K43" s="152"/>
      <c r="L43" s="121"/>
      <c r="M43" s="156">
        <v>261</v>
      </c>
      <c r="N43" s="5">
        <f>F43</f>
        <v>1000000</v>
      </c>
      <c r="O43" s="152"/>
      <c r="P43" s="121"/>
      <c r="Q43" s="157"/>
      <c r="S43" s="153"/>
    </row>
    <row r="44" spans="2:19" x14ac:dyDescent="0.25">
      <c r="B44" s="13">
        <v>73</v>
      </c>
      <c r="C44" s="188" t="s">
        <v>85</v>
      </c>
      <c r="D44" s="189"/>
      <c r="E44" s="10"/>
      <c r="F44" s="10">
        <v>800000</v>
      </c>
      <c r="G44" s="153"/>
      <c r="H44" s="121"/>
      <c r="I44" s="157"/>
      <c r="J44" s="161"/>
      <c r="K44" s="152"/>
      <c r="L44" s="121"/>
      <c r="M44" s="157"/>
      <c r="O44" s="152"/>
      <c r="P44" s="121"/>
      <c r="Q44" s="142">
        <v>461</v>
      </c>
      <c r="R44" s="5">
        <f>F44</f>
        <v>800000</v>
      </c>
      <c r="S44" s="153"/>
    </row>
    <row r="45" spans="2:19" x14ac:dyDescent="0.25">
      <c r="B45" s="13">
        <v>74</v>
      </c>
      <c r="C45" s="188" t="s">
        <v>367</v>
      </c>
      <c r="D45" s="189"/>
      <c r="E45" s="10"/>
      <c r="F45" s="10">
        <v>10000</v>
      </c>
      <c r="G45" s="153"/>
      <c r="H45" s="121"/>
      <c r="I45" s="142">
        <v>162</v>
      </c>
      <c r="J45" s="161">
        <f>ROUND($F45*J$1,2)</f>
        <v>5862.07</v>
      </c>
      <c r="K45" s="152"/>
      <c r="L45" s="121"/>
      <c r="M45" s="142">
        <v>262</v>
      </c>
      <c r="N45" s="161">
        <f>ROUND($F45*N$1,2)</f>
        <v>2298.85</v>
      </c>
      <c r="O45" s="152"/>
      <c r="P45" s="121"/>
      <c r="Q45" s="142">
        <v>462</v>
      </c>
      <c r="R45" s="161">
        <f>ROUND($F45*R$1,2)</f>
        <v>1839.08</v>
      </c>
      <c r="S45" s="153"/>
    </row>
    <row r="46" spans="2:19" x14ac:dyDescent="0.25">
      <c r="B46" s="13">
        <v>75</v>
      </c>
      <c r="C46" s="188" t="s">
        <v>87</v>
      </c>
      <c r="D46" s="189"/>
      <c r="E46" s="10"/>
      <c r="F46" s="10">
        <v>5000</v>
      </c>
      <c r="G46" s="153"/>
      <c r="H46" s="121"/>
      <c r="I46" s="142">
        <v>162</v>
      </c>
      <c r="J46" s="161">
        <f t="shared" ref="J46:J52" si="3">ROUND($F46*J$1,2)</f>
        <v>2931.03</v>
      </c>
      <c r="K46" s="152"/>
      <c r="L46" s="121"/>
      <c r="M46" s="142">
        <v>262</v>
      </c>
      <c r="N46" s="161">
        <f t="shared" ref="N46:N47" si="4">ROUND($F46*N$1,2)</f>
        <v>1149.43</v>
      </c>
      <c r="O46" s="152"/>
      <c r="P46" s="121"/>
      <c r="Q46" s="142">
        <v>462</v>
      </c>
      <c r="R46" s="161">
        <f t="shared" ref="R46:R47" si="5">ROUND($F46*R$1,2)</f>
        <v>919.54</v>
      </c>
      <c r="S46" s="153"/>
    </row>
    <row r="47" spans="2:19" x14ac:dyDescent="0.25">
      <c r="B47" s="11">
        <v>7603</v>
      </c>
      <c r="C47" s="184" t="s">
        <v>90</v>
      </c>
      <c r="D47" s="185"/>
      <c r="E47" s="10"/>
      <c r="F47" s="10">
        <v>500</v>
      </c>
      <c r="G47" s="153"/>
      <c r="H47" s="121"/>
      <c r="I47" s="142">
        <v>163</v>
      </c>
      <c r="J47" s="161">
        <f t="shared" si="3"/>
        <v>293.10000000000002</v>
      </c>
      <c r="K47" s="152"/>
      <c r="L47" s="121"/>
      <c r="M47" s="142">
        <v>263</v>
      </c>
      <c r="N47" s="161">
        <f t="shared" si="4"/>
        <v>114.94</v>
      </c>
      <c r="O47" s="152"/>
      <c r="P47" s="121"/>
      <c r="Q47" s="142">
        <v>463</v>
      </c>
      <c r="R47" s="161">
        <f t="shared" si="5"/>
        <v>91.95</v>
      </c>
      <c r="S47" s="153"/>
    </row>
    <row r="48" spans="2:19" x14ac:dyDescent="0.25">
      <c r="B48" s="13">
        <v>81</v>
      </c>
      <c r="C48" s="188" t="s">
        <v>91</v>
      </c>
      <c r="D48" s="189"/>
      <c r="E48" s="10"/>
      <c r="F48" s="10"/>
      <c r="G48" s="153"/>
      <c r="H48" s="121"/>
      <c r="I48" s="121"/>
      <c r="J48" s="161"/>
      <c r="K48" s="152"/>
      <c r="L48" s="121"/>
      <c r="M48" s="121"/>
      <c r="O48" s="152"/>
      <c r="P48" s="121"/>
      <c r="Q48" s="121"/>
      <c r="S48" s="153"/>
    </row>
    <row r="49" spans="2:19" x14ac:dyDescent="0.25">
      <c r="B49" s="11">
        <v>8100</v>
      </c>
      <c r="C49" s="184" t="s">
        <v>92</v>
      </c>
      <c r="D49" s="185"/>
      <c r="E49" s="10">
        <v>1800</v>
      </c>
      <c r="F49" s="10"/>
      <c r="G49" s="153"/>
      <c r="H49" s="121"/>
      <c r="I49" s="145">
        <v>188</v>
      </c>
      <c r="J49" s="161">
        <f>ROUND($E49*J$1,2)</f>
        <v>1055.17</v>
      </c>
      <c r="K49" s="152"/>
      <c r="L49" s="121"/>
      <c r="M49" s="145">
        <v>288</v>
      </c>
      <c r="N49" s="161">
        <f>ROUND($E49*N$1,2)</f>
        <v>413.79</v>
      </c>
      <c r="O49" s="152"/>
      <c r="P49" s="121"/>
      <c r="Q49" s="145">
        <v>488</v>
      </c>
      <c r="R49" s="161">
        <f>ROUND($E49*R$1,2)</f>
        <v>331.03</v>
      </c>
      <c r="S49" s="153"/>
    </row>
    <row r="50" spans="2:19" x14ac:dyDescent="0.25">
      <c r="B50" s="11">
        <v>8101</v>
      </c>
      <c r="C50" s="184" t="s">
        <v>93</v>
      </c>
      <c r="D50" s="185"/>
      <c r="E50" s="10"/>
      <c r="F50" s="10">
        <v>300</v>
      </c>
      <c r="G50" s="153"/>
      <c r="H50" s="121"/>
      <c r="I50" s="142">
        <v>170</v>
      </c>
      <c r="J50" s="161">
        <f t="shared" si="3"/>
        <v>175.86</v>
      </c>
      <c r="K50" s="152"/>
      <c r="L50" s="121"/>
      <c r="M50" s="142">
        <v>270</v>
      </c>
      <c r="N50" s="161">
        <f t="shared" ref="N50:N52" si="6">ROUND($F50*N$1,2)</f>
        <v>68.97</v>
      </c>
      <c r="O50" s="152"/>
      <c r="P50" s="121"/>
      <c r="Q50" s="142">
        <v>470</v>
      </c>
      <c r="R50" s="161">
        <f t="shared" ref="R50:R52" si="7">ROUND($F50*R$1,2)</f>
        <v>55.17</v>
      </c>
      <c r="S50" s="153"/>
    </row>
    <row r="51" spans="2:19" x14ac:dyDescent="0.25">
      <c r="B51" s="15">
        <v>8102</v>
      </c>
      <c r="C51" s="186" t="s">
        <v>94</v>
      </c>
      <c r="D51" s="187"/>
      <c r="E51" s="10">
        <v>700</v>
      </c>
      <c r="F51" s="10"/>
      <c r="G51" s="153"/>
      <c r="H51" s="121"/>
      <c r="I51" s="145">
        <v>188</v>
      </c>
      <c r="J51" s="161">
        <f>ROUND($E51*J$1,2)</f>
        <v>410.34</v>
      </c>
      <c r="K51" s="152"/>
      <c r="L51" s="121"/>
      <c r="M51" s="145">
        <v>288</v>
      </c>
      <c r="N51" s="161">
        <f>ROUND($E51*N$1,2)</f>
        <v>160.91999999999999</v>
      </c>
      <c r="O51" s="152"/>
      <c r="P51" s="121"/>
      <c r="Q51" s="145">
        <v>488</v>
      </c>
      <c r="R51" s="161">
        <f>ROUND($E51*R$1,2)</f>
        <v>128.74</v>
      </c>
      <c r="S51" s="153"/>
    </row>
    <row r="52" spans="2:19" x14ac:dyDescent="0.25">
      <c r="B52" s="11">
        <v>8103</v>
      </c>
      <c r="C52" s="184" t="s">
        <v>95</v>
      </c>
      <c r="D52" s="185"/>
      <c r="E52" s="10"/>
      <c r="F52" s="10">
        <v>1200</v>
      </c>
      <c r="G52" s="153"/>
      <c r="H52" s="121"/>
      <c r="I52" s="142">
        <v>170</v>
      </c>
      <c r="J52" s="161">
        <f t="shared" si="3"/>
        <v>703.45</v>
      </c>
      <c r="K52" s="152"/>
      <c r="L52" s="121"/>
      <c r="M52" s="142">
        <v>270</v>
      </c>
      <c r="N52" s="161">
        <f t="shared" si="6"/>
        <v>275.86</v>
      </c>
      <c r="O52" s="152"/>
      <c r="P52" s="121"/>
      <c r="Q52" s="142">
        <v>470</v>
      </c>
      <c r="R52" s="161">
        <f t="shared" si="7"/>
        <v>220.69</v>
      </c>
      <c r="S52" s="153"/>
    </row>
    <row r="53" spans="2:19" x14ac:dyDescent="0.25">
      <c r="B53" s="13">
        <v>82</v>
      </c>
      <c r="C53" s="147" t="s">
        <v>96</v>
      </c>
      <c r="D53" s="147"/>
      <c r="E53" s="11"/>
      <c r="F53" s="10"/>
      <c r="G53" s="153"/>
      <c r="H53" s="121"/>
      <c r="I53" s="121"/>
      <c r="J53" s="161"/>
      <c r="K53" s="152"/>
      <c r="L53" s="121"/>
      <c r="M53" s="121"/>
      <c r="O53" s="152"/>
      <c r="P53" s="121"/>
      <c r="Q53" s="121"/>
      <c r="S53" s="153"/>
    </row>
    <row r="54" spans="2:19" x14ac:dyDescent="0.25">
      <c r="B54" s="13">
        <v>8200</v>
      </c>
      <c r="C54" s="188" t="s">
        <v>110</v>
      </c>
      <c r="D54" s="189"/>
      <c r="E54" s="18">
        <v>900</v>
      </c>
      <c r="F54" s="10"/>
      <c r="G54" s="153"/>
      <c r="I54" s="145">
        <v>188</v>
      </c>
      <c r="J54" s="161">
        <f>ROUND($E54*J$1,2)</f>
        <v>527.59</v>
      </c>
      <c r="K54" s="152"/>
      <c r="L54" s="121"/>
      <c r="M54" s="145">
        <v>288</v>
      </c>
      <c r="N54" s="161">
        <f>ROUND($E54*N$1,2)</f>
        <v>206.9</v>
      </c>
      <c r="O54" s="152"/>
      <c r="P54" s="121"/>
      <c r="Q54" s="145">
        <v>488</v>
      </c>
      <c r="R54" s="161">
        <f>ROUND($E54*R$1,2)</f>
        <v>165.52</v>
      </c>
      <c r="S54" s="153"/>
    </row>
  </sheetData>
  <mergeCells count="51">
    <mergeCell ref="C10:D10"/>
    <mergeCell ref="C5:D5"/>
    <mergeCell ref="C6:D6"/>
    <mergeCell ref="C7:D7"/>
    <mergeCell ref="C8:D8"/>
    <mergeCell ref="C9:D9"/>
    <mergeCell ref="C23:D23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52:D52"/>
    <mergeCell ref="C54:D54"/>
    <mergeCell ref="C43:D43"/>
    <mergeCell ref="C45:D45"/>
    <mergeCell ref="C42:D42"/>
    <mergeCell ref="C44:D44"/>
    <mergeCell ref="C46:D46"/>
    <mergeCell ref="C47:D47"/>
    <mergeCell ref="C48:D48"/>
    <mergeCell ref="C49:D49"/>
    <mergeCell ref="K3:N3"/>
    <mergeCell ref="G3:J3"/>
    <mergeCell ref="O3:R3"/>
    <mergeCell ref="C50:D50"/>
    <mergeCell ref="C51:D51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38"/>
  <sheetViews>
    <sheetView topLeftCell="A34" workbookViewId="0">
      <selection activeCell="J8" sqref="J8"/>
    </sheetView>
  </sheetViews>
  <sheetFormatPr defaultColWidth="8.7109375" defaultRowHeight="15" x14ac:dyDescent="0.25"/>
  <cols>
    <col min="1" max="1" width="3.85546875" style="3" customWidth="1"/>
    <col min="2" max="2" width="4.140625" style="3" customWidth="1"/>
    <col min="3" max="3" width="56.7109375" style="3" customWidth="1"/>
    <col min="4" max="4" width="7.140625" style="3" customWidth="1"/>
    <col min="5" max="5" width="13.5703125" style="3" customWidth="1"/>
    <col min="6" max="6" width="4.85546875" style="3" customWidth="1"/>
    <col min="7" max="16384" width="8.7109375" style="3"/>
  </cols>
  <sheetData>
    <row r="2" spans="2:6" ht="31.5" x14ac:dyDescent="0.5">
      <c r="B2" s="95"/>
      <c r="C2" s="96" t="s">
        <v>267</v>
      </c>
      <c r="D2" s="95"/>
      <c r="E2" s="95"/>
      <c r="F2" s="95"/>
    </row>
    <row r="3" spans="2:6" x14ac:dyDescent="0.25">
      <c r="C3" s="82" t="s">
        <v>263</v>
      </c>
      <c r="D3" s="83" t="s">
        <v>258</v>
      </c>
      <c r="E3" s="18">
        <f>ΙΣΟΖΥΓΙΟ!D137</f>
        <v>150000</v>
      </c>
    </row>
    <row r="4" spans="2:6" x14ac:dyDescent="0.25">
      <c r="C4" s="84" t="s">
        <v>264</v>
      </c>
      <c r="D4" s="83" t="s">
        <v>259</v>
      </c>
      <c r="E4" s="15"/>
    </row>
    <row r="5" spans="2:6" x14ac:dyDescent="0.25">
      <c r="C5" s="82" t="s">
        <v>265</v>
      </c>
      <c r="D5" s="83" t="s">
        <v>260</v>
      </c>
      <c r="E5" s="18">
        <f>ΠΙΝ_3!O12</f>
        <v>12000</v>
      </c>
    </row>
    <row r="6" spans="2:6" x14ac:dyDescent="0.25">
      <c r="C6" s="85" t="s">
        <v>266</v>
      </c>
      <c r="D6" s="83" t="s">
        <v>261</v>
      </c>
      <c r="E6" s="15"/>
    </row>
    <row r="7" spans="2:6" x14ac:dyDescent="0.25">
      <c r="C7" s="86" t="s">
        <v>279</v>
      </c>
      <c r="D7" s="83" t="s">
        <v>262</v>
      </c>
      <c r="E7" s="18">
        <f>SUM(E3:E6)</f>
        <v>162000</v>
      </c>
    </row>
    <row r="8" spans="2:6" x14ac:dyDescent="0.25">
      <c r="C8" s="87" t="s">
        <v>268</v>
      </c>
      <c r="E8" s="15"/>
    </row>
    <row r="9" spans="2:6" x14ac:dyDescent="0.25">
      <c r="C9" s="88" t="s">
        <v>269</v>
      </c>
      <c r="D9" s="83" t="s">
        <v>273</v>
      </c>
      <c r="E9" s="18">
        <f>ΚΑΤ_Φ_Α!I18</f>
        <v>14800</v>
      </c>
    </row>
    <row r="10" spans="2:6" x14ac:dyDescent="0.25">
      <c r="C10" s="88" t="s">
        <v>270</v>
      </c>
      <c r="D10" s="83" t="s">
        <v>274</v>
      </c>
      <c r="E10" s="15"/>
    </row>
    <row r="11" spans="2:6" x14ac:dyDescent="0.25">
      <c r="C11" s="88" t="s">
        <v>271</v>
      </c>
      <c r="D11" s="83" t="s">
        <v>275</v>
      </c>
      <c r="E11" s="15"/>
    </row>
    <row r="12" spans="2:6" x14ac:dyDescent="0.25">
      <c r="C12" s="88" t="s">
        <v>272</v>
      </c>
      <c r="D12" s="83" t="s">
        <v>276</v>
      </c>
      <c r="E12" s="15"/>
    </row>
    <row r="13" spans="2:6" x14ac:dyDescent="0.25">
      <c r="C13" s="88" t="s">
        <v>249</v>
      </c>
      <c r="D13" s="83" t="s">
        <v>277</v>
      </c>
      <c r="E13" s="15"/>
    </row>
    <row r="14" spans="2:6" x14ac:dyDescent="0.25">
      <c r="C14" s="89" t="s">
        <v>280</v>
      </c>
      <c r="D14" s="83" t="s">
        <v>278</v>
      </c>
      <c r="E14" s="118">
        <f>E7+E9</f>
        <v>176800</v>
      </c>
    </row>
    <row r="15" spans="2:6" x14ac:dyDescent="0.25">
      <c r="E15" s="15"/>
    </row>
    <row r="16" spans="2:6" x14ac:dyDescent="0.25">
      <c r="C16" s="1" t="s">
        <v>286</v>
      </c>
      <c r="E16" s="15"/>
    </row>
    <row r="17" spans="2:7" x14ac:dyDescent="0.25">
      <c r="B17" s="3" t="s">
        <v>241</v>
      </c>
      <c r="C17" s="90" t="s">
        <v>283</v>
      </c>
      <c r="D17" s="83" t="s">
        <v>287</v>
      </c>
      <c r="E17" s="14">
        <f>E25</f>
        <v>51272</v>
      </c>
      <c r="F17" s="91"/>
    </row>
    <row r="18" spans="2:7" x14ac:dyDescent="0.25">
      <c r="B18" s="3" t="s">
        <v>243</v>
      </c>
      <c r="C18" s="90" t="s">
        <v>284</v>
      </c>
      <c r="D18" s="83" t="s">
        <v>288</v>
      </c>
      <c r="E18" s="14">
        <v>0</v>
      </c>
      <c r="F18" s="92"/>
    </row>
    <row r="19" spans="2:7" x14ac:dyDescent="0.25">
      <c r="B19" s="3" t="s">
        <v>246</v>
      </c>
      <c r="C19" s="93" t="s">
        <v>285</v>
      </c>
      <c r="D19" s="83" t="s">
        <v>289</v>
      </c>
      <c r="E19" s="14">
        <f>E17</f>
        <v>51272</v>
      </c>
      <c r="F19" s="91"/>
    </row>
    <row r="20" spans="2:7" x14ac:dyDescent="0.25">
      <c r="E20" s="15"/>
    </row>
    <row r="21" spans="2:7" x14ac:dyDescent="0.25">
      <c r="E21" s="15"/>
    </row>
    <row r="22" spans="2:7" x14ac:dyDescent="0.25">
      <c r="B22" s="3" t="s">
        <v>290</v>
      </c>
      <c r="D22" s="94">
        <v>0.28999999999999998</v>
      </c>
      <c r="E22" s="119">
        <f>E14*D22</f>
        <v>51272</v>
      </c>
      <c r="G22" s="83" t="s">
        <v>228</v>
      </c>
    </row>
    <row r="23" spans="2:7" x14ac:dyDescent="0.25">
      <c r="B23" s="3" t="s">
        <v>291</v>
      </c>
      <c r="E23" s="119">
        <v>0</v>
      </c>
      <c r="G23" s="83" t="s">
        <v>292</v>
      </c>
    </row>
    <row r="24" spans="2:7" x14ac:dyDescent="0.25">
      <c r="B24" s="3" t="s">
        <v>293</v>
      </c>
      <c r="E24" s="119">
        <v>0</v>
      </c>
      <c r="G24" s="83" t="s">
        <v>294</v>
      </c>
    </row>
    <row r="25" spans="2:7" x14ac:dyDescent="0.25">
      <c r="B25" s="3" t="s">
        <v>319</v>
      </c>
      <c r="E25" s="118">
        <f>SUM(E22:E24)</f>
        <v>51272</v>
      </c>
      <c r="G25" s="83" t="s">
        <v>295</v>
      </c>
    </row>
    <row r="26" spans="2:7" ht="30" x14ac:dyDescent="0.25">
      <c r="B26" s="3" t="s">
        <v>202</v>
      </c>
      <c r="C26" s="81" t="s">
        <v>296</v>
      </c>
      <c r="E26" s="15"/>
      <c r="G26" s="83" t="s">
        <v>297</v>
      </c>
    </row>
    <row r="27" spans="2:7" x14ac:dyDescent="0.25">
      <c r="C27" s="81" t="s">
        <v>298</v>
      </c>
      <c r="E27" s="15"/>
      <c r="G27" s="83" t="s">
        <v>299</v>
      </c>
    </row>
    <row r="28" spans="2:7" x14ac:dyDescent="0.25">
      <c r="C28" s="81" t="s">
        <v>300</v>
      </c>
      <c r="E28" s="119">
        <f>ΙΣΟΖΥΓΙΟ!D27</f>
        <v>25000</v>
      </c>
      <c r="G28" s="83" t="s">
        <v>301</v>
      </c>
    </row>
    <row r="29" spans="2:7" ht="30" x14ac:dyDescent="0.25">
      <c r="C29" s="81" t="s">
        <v>302</v>
      </c>
      <c r="E29" s="15">
        <v>0</v>
      </c>
      <c r="G29" s="83" t="s">
        <v>303</v>
      </c>
    </row>
    <row r="30" spans="2:7" x14ac:dyDescent="0.25">
      <c r="C30" s="81" t="s">
        <v>304</v>
      </c>
      <c r="E30" s="15"/>
      <c r="G30" s="83" t="s">
        <v>305</v>
      </c>
    </row>
    <row r="31" spans="2:7" x14ac:dyDescent="0.25">
      <c r="B31" s="3" t="s">
        <v>320</v>
      </c>
      <c r="E31" s="118">
        <f>SUM(E26:E30)</f>
        <v>25000</v>
      </c>
      <c r="G31" s="83" t="s">
        <v>306</v>
      </c>
    </row>
    <row r="32" spans="2:7" x14ac:dyDescent="0.25">
      <c r="B32" s="3" t="s">
        <v>307</v>
      </c>
      <c r="E32" s="15"/>
      <c r="G32" s="83" t="s">
        <v>308</v>
      </c>
    </row>
    <row r="33" spans="2:7" x14ac:dyDescent="0.25">
      <c r="B33" s="3" t="s">
        <v>309</v>
      </c>
      <c r="E33" s="119">
        <f>E25-E31</f>
        <v>26272</v>
      </c>
      <c r="G33" s="83" t="s">
        <v>310</v>
      </c>
    </row>
    <row r="34" spans="2:7" x14ac:dyDescent="0.25">
      <c r="B34" s="3" t="s">
        <v>311</v>
      </c>
      <c r="E34" s="119">
        <f>E19</f>
        <v>51272</v>
      </c>
      <c r="G34" s="83" t="s">
        <v>312</v>
      </c>
    </row>
    <row r="35" spans="2:7" x14ac:dyDescent="0.25">
      <c r="B35" s="3" t="s">
        <v>313</v>
      </c>
      <c r="E35" s="15"/>
      <c r="G35" s="83" t="s">
        <v>232</v>
      </c>
    </row>
    <row r="36" spans="2:7" x14ac:dyDescent="0.25">
      <c r="B36" s="3" t="s">
        <v>314</v>
      </c>
      <c r="E36" s="15"/>
      <c r="G36" s="83" t="s">
        <v>315</v>
      </c>
    </row>
    <row r="37" spans="2:7" x14ac:dyDescent="0.25">
      <c r="B37" s="3" t="s">
        <v>316</v>
      </c>
      <c r="E37" s="119">
        <v>1000</v>
      </c>
      <c r="G37" s="83" t="s">
        <v>317</v>
      </c>
    </row>
    <row r="38" spans="2:7" x14ac:dyDescent="0.25">
      <c r="B38" s="3" t="s">
        <v>321</v>
      </c>
      <c r="E38" s="118">
        <f>SUM(E33:E37)</f>
        <v>78544</v>
      </c>
      <c r="G38" s="83" t="s">
        <v>318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0974-FE4A-46CF-A1E3-5B26CC293081}">
  <dimension ref="A1"/>
  <sheetViews>
    <sheetView workbookViewId="0">
      <selection activeCell="L23" sqref="L23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21F8-EFF7-497A-86A0-4814D3EAD7DA}">
  <dimension ref="D6:F14"/>
  <sheetViews>
    <sheetView workbookViewId="0">
      <selection activeCell="F17" sqref="F17"/>
    </sheetView>
  </sheetViews>
  <sheetFormatPr defaultRowHeight="15" x14ac:dyDescent="0.25"/>
  <cols>
    <col min="4" max="4" width="3.85546875" customWidth="1"/>
    <col min="5" max="5" width="5.140625" customWidth="1"/>
    <col min="6" max="6" width="35.85546875" customWidth="1"/>
  </cols>
  <sheetData>
    <row r="6" spans="4:6" x14ac:dyDescent="0.25">
      <c r="D6" s="250" t="s">
        <v>328</v>
      </c>
      <c r="E6" s="250"/>
      <c r="F6" s="250"/>
    </row>
    <row r="8" spans="4:6" ht="21" x14ac:dyDescent="0.35">
      <c r="D8" s="125" t="s">
        <v>330</v>
      </c>
      <c r="E8" s="250" t="s">
        <v>336</v>
      </c>
      <c r="F8" s="250"/>
    </row>
    <row r="9" spans="4:6" ht="18.75" x14ac:dyDescent="0.3">
      <c r="E9" s="126" t="s">
        <v>335</v>
      </c>
      <c r="F9" t="s">
        <v>331</v>
      </c>
    </row>
    <row r="10" spans="4:6" ht="18.75" x14ac:dyDescent="0.3">
      <c r="E10" s="126" t="s">
        <v>335</v>
      </c>
      <c r="F10" t="s">
        <v>332</v>
      </c>
    </row>
    <row r="11" spans="4:6" ht="18.75" x14ac:dyDescent="0.3">
      <c r="E11" s="126" t="s">
        <v>330</v>
      </c>
      <c r="F11" t="s">
        <v>333</v>
      </c>
    </row>
    <row r="12" spans="4:6" ht="18.75" x14ac:dyDescent="0.3">
      <c r="E12" s="126" t="s">
        <v>330</v>
      </c>
      <c r="F12" t="s">
        <v>334</v>
      </c>
    </row>
    <row r="14" spans="4:6" x14ac:dyDescent="0.25">
      <c r="D14" t="s">
        <v>337</v>
      </c>
      <c r="E14" s="250" t="s">
        <v>338</v>
      </c>
      <c r="F14" s="250"/>
    </row>
  </sheetData>
  <mergeCells count="3">
    <mergeCell ref="D6:F6"/>
    <mergeCell ref="E8:F8"/>
    <mergeCell ref="E14:F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1A24-593F-4D23-80A2-58799E518AA6}">
  <dimension ref="B4:E28"/>
  <sheetViews>
    <sheetView workbookViewId="0">
      <selection activeCell="G21" sqref="G21"/>
    </sheetView>
  </sheetViews>
  <sheetFormatPr defaultRowHeight="18.75" x14ac:dyDescent="0.3"/>
  <cols>
    <col min="2" max="2" width="4.7109375" customWidth="1"/>
    <col min="3" max="3" width="4.140625" style="126" customWidth="1"/>
    <col min="4" max="4" width="33" customWidth="1"/>
  </cols>
  <sheetData>
    <row r="4" spans="2:5" x14ac:dyDescent="0.3">
      <c r="C4" s="251" t="s">
        <v>346</v>
      </c>
      <c r="D4" s="251"/>
      <c r="E4" t="s">
        <v>345</v>
      </c>
    </row>
    <row r="6" spans="2:5" x14ac:dyDescent="0.3">
      <c r="C6" s="127" t="s">
        <v>335</v>
      </c>
      <c r="D6" s="11" t="s">
        <v>327</v>
      </c>
      <c r="E6" s="128" t="s">
        <v>347</v>
      </c>
    </row>
    <row r="7" spans="2:5" x14ac:dyDescent="0.3">
      <c r="C7" s="127" t="s">
        <v>330</v>
      </c>
      <c r="D7" s="11" t="s">
        <v>329</v>
      </c>
      <c r="E7" s="128" t="s">
        <v>348</v>
      </c>
    </row>
    <row r="8" spans="2:5" x14ac:dyDescent="0.3">
      <c r="B8" s="80"/>
      <c r="C8" s="127" t="s">
        <v>337</v>
      </c>
      <c r="D8" s="11" t="s">
        <v>339</v>
      </c>
      <c r="E8" s="11"/>
    </row>
    <row r="9" spans="2:5" ht="5.25" customHeight="1" x14ac:dyDescent="0.3"/>
    <row r="10" spans="2:5" x14ac:dyDescent="0.3">
      <c r="C10" s="127" t="s">
        <v>335</v>
      </c>
      <c r="D10" s="11" t="s">
        <v>338</v>
      </c>
      <c r="E10" s="11"/>
    </row>
    <row r="11" spans="2:5" x14ac:dyDescent="0.3">
      <c r="C11" s="127" t="s">
        <v>330</v>
      </c>
      <c r="D11" s="11" t="s">
        <v>340</v>
      </c>
      <c r="E11" s="11" t="s">
        <v>342</v>
      </c>
    </row>
    <row r="12" spans="2:5" x14ac:dyDescent="0.3">
      <c r="C12" s="127" t="s">
        <v>330</v>
      </c>
      <c r="D12" s="11" t="s">
        <v>341</v>
      </c>
      <c r="E12" s="128">
        <v>65</v>
      </c>
    </row>
    <row r="13" spans="2:5" x14ac:dyDescent="0.3">
      <c r="C13" s="127" t="s">
        <v>330</v>
      </c>
      <c r="D13" s="11" t="s">
        <v>145</v>
      </c>
      <c r="E13" s="128">
        <v>66</v>
      </c>
    </row>
    <row r="14" spans="2:5" ht="5.25" customHeight="1" x14ac:dyDescent="0.3">
      <c r="E14" s="80"/>
    </row>
    <row r="15" spans="2:5" x14ac:dyDescent="0.3">
      <c r="C15" s="127" t="s">
        <v>335</v>
      </c>
      <c r="D15" s="11" t="s">
        <v>343</v>
      </c>
      <c r="E15" s="128" t="s">
        <v>344</v>
      </c>
    </row>
    <row r="16" spans="2:5" ht="5.25" customHeight="1" x14ac:dyDescent="0.3"/>
    <row r="17" spans="3:5" x14ac:dyDescent="0.3">
      <c r="C17" s="127" t="s">
        <v>335</v>
      </c>
      <c r="D17" s="11" t="s">
        <v>349</v>
      </c>
      <c r="E17" s="128">
        <v>81</v>
      </c>
    </row>
    <row r="18" spans="3:5" x14ac:dyDescent="0.3">
      <c r="C18" s="127" t="s">
        <v>330</v>
      </c>
      <c r="D18" s="11" t="s">
        <v>350</v>
      </c>
      <c r="E18" s="128" t="s">
        <v>352</v>
      </c>
    </row>
    <row r="20" spans="3:5" x14ac:dyDescent="0.3">
      <c r="C20" s="126" t="s">
        <v>337</v>
      </c>
      <c r="D20" t="s">
        <v>351</v>
      </c>
    </row>
    <row r="24" spans="3:5" x14ac:dyDescent="0.3">
      <c r="C24" s="127"/>
      <c r="D24" s="11" t="s">
        <v>329</v>
      </c>
    </row>
    <row r="25" spans="3:5" x14ac:dyDescent="0.3">
      <c r="C25" s="127" t="s">
        <v>335</v>
      </c>
      <c r="D25" s="11" t="s">
        <v>353</v>
      </c>
    </row>
    <row r="26" spans="3:5" x14ac:dyDescent="0.3">
      <c r="C26" s="127" t="s">
        <v>335</v>
      </c>
      <c r="D26" s="11" t="s">
        <v>354</v>
      </c>
    </row>
    <row r="27" spans="3:5" x14ac:dyDescent="0.3">
      <c r="C27" s="127" t="s">
        <v>330</v>
      </c>
      <c r="D27" s="11" t="s">
        <v>333</v>
      </c>
    </row>
    <row r="28" spans="3:5" x14ac:dyDescent="0.3">
      <c r="C28" s="127" t="s">
        <v>330</v>
      </c>
      <c r="D28" s="11" t="s">
        <v>355</v>
      </c>
    </row>
  </sheetData>
  <mergeCells count="1"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EFDD-2584-4CDB-9FFC-01D35474065F}">
  <dimension ref="B2:J78"/>
  <sheetViews>
    <sheetView topLeftCell="A46" workbookViewId="0">
      <selection activeCell="F59" sqref="F59:H75"/>
    </sheetView>
  </sheetViews>
  <sheetFormatPr defaultRowHeight="15" x14ac:dyDescent="0.25"/>
  <cols>
    <col min="3" max="3" width="49.28515625" customWidth="1"/>
    <col min="4" max="4" width="12.5703125" customWidth="1"/>
    <col min="5" max="5" width="15.85546875" customWidth="1"/>
    <col min="6" max="6" width="13" customWidth="1"/>
    <col min="8" max="8" width="16.7109375" customWidth="1"/>
    <col min="9" max="9" width="13.85546875" customWidth="1"/>
  </cols>
  <sheetData>
    <row r="2" spans="2:10" x14ac:dyDescent="0.25">
      <c r="D2" s="129" t="s">
        <v>358</v>
      </c>
      <c r="E2" s="129" t="s">
        <v>357</v>
      </c>
      <c r="F2" t="s">
        <v>359</v>
      </c>
      <c r="G2" t="s">
        <v>360</v>
      </c>
    </row>
    <row r="3" spans="2:10" x14ac:dyDescent="0.25">
      <c r="B3" s="15">
        <v>6000</v>
      </c>
      <c r="C3" s="15" t="s">
        <v>51</v>
      </c>
      <c r="D3" s="10">
        <v>200000</v>
      </c>
      <c r="E3" s="10"/>
      <c r="F3" s="121"/>
      <c r="G3" s="124">
        <v>181</v>
      </c>
      <c r="H3" s="5"/>
      <c r="I3" s="5"/>
      <c r="J3" s="120"/>
    </row>
    <row r="4" spans="2:10" x14ac:dyDescent="0.25">
      <c r="B4" s="15">
        <v>6002</v>
      </c>
      <c r="C4" s="15" t="s">
        <v>52</v>
      </c>
      <c r="D4" s="10">
        <v>30000</v>
      </c>
      <c r="E4" s="10"/>
      <c r="F4" s="121"/>
      <c r="G4" s="124">
        <v>181</v>
      </c>
      <c r="H4" s="5"/>
      <c r="I4" s="5"/>
    </row>
    <row r="5" spans="2:10" x14ac:dyDescent="0.25">
      <c r="B5" s="15">
        <v>6003</v>
      </c>
      <c r="C5" s="15" t="s">
        <v>53</v>
      </c>
      <c r="D5" s="10">
        <v>120000</v>
      </c>
      <c r="E5" s="10"/>
      <c r="F5" s="121"/>
      <c r="G5" s="124">
        <v>181</v>
      </c>
      <c r="H5" s="5"/>
      <c r="I5" s="5"/>
      <c r="J5" s="120"/>
    </row>
    <row r="6" spans="2:10" x14ac:dyDescent="0.25">
      <c r="B6" s="15">
        <v>6005</v>
      </c>
      <c r="C6" s="15" t="s">
        <v>54</v>
      </c>
      <c r="D6" s="10">
        <v>15000</v>
      </c>
      <c r="E6" s="10"/>
      <c r="F6" s="121"/>
      <c r="G6" s="124">
        <v>181</v>
      </c>
      <c r="H6" s="5"/>
      <c r="I6" s="5"/>
      <c r="J6" s="120"/>
    </row>
    <row r="7" spans="2:10" x14ac:dyDescent="0.25">
      <c r="B7" s="13">
        <v>61</v>
      </c>
      <c r="C7" s="13" t="s">
        <v>55</v>
      </c>
      <c r="D7" s="10"/>
      <c r="E7" s="10"/>
      <c r="F7" s="121"/>
      <c r="G7" s="121"/>
      <c r="H7" s="5"/>
      <c r="I7" s="5"/>
      <c r="J7" s="120"/>
    </row>
    <row r="8" spans="2:10" x14ac:dyDescent="0.25">
      <c r="B8" s="15">
        <v>6100</v>
      </c>
      <c r="C8" s="15" t="s">
        <v>56</v>
      </c>
      <c r="D8" s="10">
        <v>10000</v>
      </c>
      <c r="E8" s="10"/>
      <c r="F8" s="121">
        <v>9</v>
      </c>
      <c r="G8" s="124">
        <v>185</v>
      </c>
      <c r="H8" s="5"/>
      <c r="I8" s="5"/>
      <c r="J8" s="120"/>
    </row>
    <row r="9" spans="2:10" x14ac:dyDescent="0.25">
      <c r="B9" s="15">
        <v>6102</v>
      </c>
      <c r="C9" s="15" t="s">
        <v>57</v>
      </c>
      <c r="D9" s="10">
        <v>5000</v>
      </c>
      <c r="E9" s="10"/>
      <c r="F9" s="121">
        <v>9</v>
      </c>
      <c r="G9" s="124">
        <v>185</v>
      </c>
      <c r="H9" s="5"/>
      <c r="I9" s="5"/>
      <c r="J9" s="120"/>
    </row>
    <row r="10" spans="2:10" x14ac:dyDescent="0.25">
      <c r="B10" s="13">
        <v>62</v>
      </c>
      <c r="C10" s="13" t="s">
        <v>58</v>
      </c>
      <c r="D10" s="10"/>
      <c r="E10" s="10"/>
      <c r="F10" s="121"/>
      <c r="G10" s="121"/>
      <c r="H10" s="5"/>
      <c r="I10" s="5"/>
      <c r="J10" s="120"/>
    </row>
    <row r="11" spans="2:10" x14ac:dyDescent="0.25">
      <c r="B11" s="15">
        <v>6203</v>
      </c>
      <c r="C11" s="15" t="s">
        <v>59</v>
      </c>
      <c r="D11" s="10">
        <v>7000</v>
      </c>
      <c r="E11" s="10"/>
      <c r="F11" s="121">
        <v>13</v>
      </c>
      <c r="G11" s="124">
        <v>185</v>
      </c>
      <c r="H11" s="5"/>
      <c r="I11" s="5"/>
      <c r="J11" s="120"/>
    </row>
    <row r="12" spans="2:10" x14ac:dyDescent="0.25">
      <c r="B12" s="15">
        <v>6204</v>
      </c>
      <c r="C12" s="15" t="s">
        <v>60</v>
      </c>
      <c r="D12" s="10">
        <v>12000</v>
      </c>
      <c r="E12" s="10"/>
      <c r="F12" s="121">
        <v>14</v>
      </c>
      <c r="G12" s="124">
        <v>185</v>
      </c>
      <c r="H12" s="5"/>
      <c r="I12" s="5"/>
      <c r="J12" s="120"/>
    </row>
    <row r="13" spans="2:10" x14ac:dyDescent="0.25">
      <c r="B13" s="15">
        <v>6205</v>
      </c>
      <c r="C13" s="15" t="s">
        <v>61</v>
      </c>
      <c r="D13" s="10">
        <v>3000</v>
      </c>
      <c r="E13" s="10"/>
      <c r="F13" s="121">
        <v>16</v>
      </c>
      <c r="G13" s="124">
        <v>185</v>
      </c>
      <c r="H13" s="5"/>
      <c r="I13" s="5"/>
      <c r="J13" s="120"/>
    </row>
    <row r="14" spans="2:10" x14ac:dyDescent="0.25">
      <c r="B14" s="15">
        <v>6207</v>
      </c>
      <c r="C14" s="15" t="s">
        <v>62</v>
      </c>
      <c r="D14" s="10">
        <v>35000</v>
      </c>
      <c r="E14" s="10"/>
      <c r="F14" s="121">
        <v>9</v>
      </c>
      <c r="G14" s="124">
        <v>185</v>
      </c>
      <c r="H14" s="5"/>
      <c r="I14" s="5"/>
      <c r="J14" s="120"/>
    </row>
    <row r="15" spans="2:10" x14ac:dyDescent="0.25">
      <c r="B15" s="15">
        <v>6298</v>
      </c>
      <c r="C15" s="15" t="s">
        <v>63</v>
      </c>
      <c r="D15" s="10">
        <v>2000</v>
      </c>
      <c r="E15" s="10"/>
      <c r="F15" s="121">
        <v>9</v>
      </c>
      <c r="G15" s="124">
        <v>185</v>
      </c>
      <c r="H15" s="5"/>
      <c r="I15" s="5"/>
      <c r="J15" s="120"/>
    </row>
    <row r="16" spans="2:10" x14ac:dyDescent="0.25">
      <c r="B16" s="13">
        <v>63</v>
      </c>
      <c r="C16" s="13" t="s">
        <v>64</v>
      </c>
      <c r="D16" s="10"/>
      <c r="E16" s="10"/>
      <c r="F16" s="121"/>
      <c r="G16" s="121"/>
      <c r="H16" s="5"/>
      <c r="I16" s="5"/>
      <c r="J16" s="120"/>
    </row>
    <row r="17" spans="2:10" x14ac:dyDescent="0.25">
      <c r="B17" s="15">
        <v>6303</v>
      </c>
      <c r="C17" s="15" t="s">
        <v>65</v>
      </c>
      <c r="D17" s="10">
        <v>3000</v>
      </c>
      <c r="E17" s="10"/>
      <c r="F17" s="121">
        <v>16</v>
      </c>
      <c r="G17" s="124">
        <v>185</v>
      </c>
      <c r="H17" s="5"/>
      <c r="I17" s="5"/>
      <c r="J17" s="120"/>
    </row>
    <row r="18" spans="2:10" x14ac:dyDescent="0.25">
      <c r="B18" s="15">
        <v>6304</v>
      </c>
      <c r="C18" s="15" t="s">
        <v>66</v>
      </c>
      <c r="D18" s="10">
        <v>2500</v>
      </c>
      <c r="E18" s="10"/>
      <c r="F18" s="121">
        <v>16</v>
      </c>
      <c r="G18" s="124">
        <v>185</v>
      </c>
      <c r="H18" s="5"/>
      <c r="I18" s="5"/>
      <c r="J18" s="120"/>
    </row>
    <row r="19" spans="2:10" x14ac:dyDescent="0.25">
      <c r="B19" s="15">
        <v>6398</v>
      </c>
      <c r="C19" s="15" t="s">
        <v>67</v>
      </c>
      <c r="D19" s="10"/>
      <c r="E19" s="10"/>
      <c r="F19" s="121"/>
      <c r="G19" s="121"/>
      <c r="H19" s="5"/>
      <c r="I19" s="5"/>
      <c r="J19" s="120"/>
    </row>
    <row r="20" spans="2:10" x14ac:dyDescent="0.25">
      <c r="B20" s="13"/>
      <c r="C20" s="15" t="s">
        <v>68</v>
      </c>
      <c r="D20" s="10">
        <v>432.00000000000006</v>
      </c>
      <c r="E20" s="10"/>
      <c r="F20" s="121">
        <v>16</v>
      </c>
      <c r="G20" s="124">
        <v>185</v>
      </c>
      <c r="H20" s="5"/>
      <c r="I20" s="5"/>
      <c r="J20" s="120"/>
    </row>
    <row r="21" spans="2:10" x14ac:dyDescent="0.25">
      <c r="B21" s="15"/>
      <c r="C21" s="15" t="s">
        <v>107</v>
      </c>
      <c r="D21" s="10">
        <v>3000</v>
      </c>
      <c r="E21" s="10"/>
      <c r="F21" s="121">
        <v>16</v>
      </c>
      <c r="G21" s="124">
        <v>185</v>
      </c>
      <c r="H21" s="5"/>
      <c r="I21" s="5"/>
      <c r="J21" s="120"/>
    </row>
    <row r="22" spans="2:10" x14ac:dyDescent="0.25">
      <c r="B22" s="11"/>
      <c r="C22" s="11" t="s">
        <v>69</v>
      </c>
      <c r="D22" s="10">
        <v>1000</v>
      </c>
      <c r="E22" s="10"/>
      <c r="F22" s="121">
        <v>16</v>
      </c>
      <c r="G22" s="124">
        <v>185</v>
      </c>
      <c r="H22" s="5"/>
      <c r="I22" s="5"/>
      <c r="J22" s="120"/>
    </row>
    <row r="23" spans="2:10" x14ac:dyDescent="0.25">
      <c r="B23" s="13">
        <v>64</v>
      </c>
      <c r="C23" s="13" t="s">
        <v>70</v>
      </c>
      <c r="D23" s="10"/>
      <c r="E23" s="10"/>
      <c r="F23" s="121"/>
      <c r="G23" s="121"/>
      <c r="H23" s="5"/>
      <c r="I23" s="5"/>
      <c r="J23" s="120"/>
    </row>
    <row r="24" spans="2:10" x14ac:dyDescent="0.25">
      <c r="B24" s="15">
        <v>6400</v>
      </c>
      <c r="C24" s="15" t="s">
        <v>71</v>
      </c>
      <c r="D24" s="10">
        <v>15000</v>
      </c>
      <c r="E24" s="10"/>
      <c r="F24" s="121">
        <v>16</v>
      </c>
      <c r="G24" s="124">
        <v>185</v>
      </c>
      <c r="H24" s="5"/>
      <c r="I24" s="5"/>
      <c r="J24" s="120"/>
    </row>
    <row r="25" spans="2:10" x14ac:dyDescent="0.25">
      <c r="B25" s="15">
        <v>6401</v>
      </c>
      <c r="C25" s="15" t="s">
        <v>72</v>
      </c>
      <c r="D25" s="10"/>
      <c r="E25" s="10"/>
      <c r="F25" s="121"/>
      <c r="G25" s="121"/>
      <c r="H25" s="5"/>
      <c r="I25" s="5"/>
      <c r="J25" s="120"/>
    </row>
    <row r="26" spans="2:10" x14ac:dyDescent="0.25">
      <c r="B26" s="15"/>
      <c r="C26" s="15" t="s">
        <v>73</v>
      </c>
      <c r="D26" s="10">
        <v>5000</v>
      </c>
      <c r="E26" s="10"/>
      <c r="F26" s="121">
        <v>16</v>
      </c>
      <c r="G26" s="124">
        <v>185</v>
      </c>
      <c r="H26" s="5"/>
      <c r="I26" s="5"/>
      <c r="J26" s="120"/>
    </row>
    <row r="27" spans="2:10" x14ac:dyDescent="0.25">
      <c r="B27" s="15"/>
      <c r="C27" s="15" t="s">
        <v>73</v>
      </c>
      <c r="D27" s="10">
        <v>15000</v>
      </c>
      <c r="E27" s="10"/>
      <c r="F27" s="121">
        <v>6</v>
      </c>
      <c r="G27" s="124">
        <v>185</v>
      </c>
      <c r="H27" s="5"/>
      <c r="I27" s="5"/>
      <c r="J27" s="120"/>
    </row>
    <row r="28" spans="2:10" x14ac:dyDescent="0.25">
      <c r="B28" s="15">
        <v>6402</v>
      </c>
      <c r="C28" s="15" t="s">
        <v>74</v>
      </c>
      <c r="D28" s="10"/>
      <c r="E28" s="10"/>
      <c r="F28" s="121"/>
      <c r="G28" s="121"/>
      <c r="H28" s="5"/>
      <c r="I28" s="5"/>
      <c r="J28" s="120"/>
    </row>
    <row r="29" spans="2:10" x14ac:dyDescent="0.25">
      <c r="B29" s="17"/>
      <c r="C29" s="17" t="s">
        <v>75</v>
      </c>
      <c r="D29" s="10">
        <v>5000</v>
      </c>
      <c r="E29" s="10"/>
      <c r="F29" s="121">
        <v>15</v>
      </c>
      <c r="G29" s="124">
        <v>185</v>
      </c>
      <c r="H29" s="5"/>
      <c r="I29" s="5"/>
      <c r="J29" s="120"/>
    </row>
    <row r="30" spans="2:10" x14ac:dyDescent="0.25">
      <c r="B30" s="17"/>
      <c r="C30" s="17" t="s">
        <v>76</v>
      </c>
      <c r="D30" s="10">
        <v>17000</v>
      </c>
      <c r="E30" s="10"/>
      <c r="F30" s="121">
        <v>4</v>
      </c>
      <c r="G30" s="124">
        <v>185</v>
      </c>
      <c r="H30" s="5"/>
      <c r="I30" s="5"/>
      <c r="J30" s="120"/>
    </row>
    <row r="31" spans="2:10" x14ac:dyDescent="0.25">
      <c r="B31" s="17"/>
      <c r="C31" s="17" t="s">
        <v>77</v>
      </c>
      <c r="D31" s="10">
        <v>5500</v>
      </c>
      <c r="E31" s="10"/>
      <c r="F31" s="121">
        <v>5</v>
      </c>
      <c r="G31" s="124">
        <v>185</v>
      </c>
      <c r="H31" s="5"/>
      <c r="I31" s="5"/>
      <c r="J31" s="120"/>
    </row>
    <row r="32" spans="2:10" x14ac:dyDescent="0.25">
      <c r="B32" s="17"/>
      <c r="C32" s="17" t="s">
        <v>78</v>
      </c>
      <c r="D32" s="10">
        <v>13000</v>
      </c>
      <c r="E32" s="10"/>
      <c r="F32" s="121">
        <v>15</v>
      </c>
      <c r="G32" s="124">
        <v>185</v>
      </c>
      <c r="H32" s="5"/>
      <c r="I32" s="5"/>
      <c r="J32" s="120"/>
    </row>
    <row r="33" spans="2:10" x14ac:dyDescent="0.25">
      <c r="B33" s="15">
        <v>6405</v>
      </c>
      <c r="C33" s="15" t="s">
        <v>79</v>
      </c>
      <c r="D33" s="10">
        <v>5000</v>
      </c>
      <c r="E33" s="10"/>
      <c r="F33" s="121">
        <v>16</v>
      </c>
      <c r="G33" s="124">
        <v>185</v>
      </c>
      <c r="H33" s="5"/>
      <c r="I33" s="5"/>
      <c r="J33" s="120"/>
    </row>
    <row r="34" spans="2:10" x14ac:dyDescent="0.25">
      <c r="B34" s="15">
        <v>6406</v>
      </c>
      <c r="C34" s="15" t="s">
        <v>80</v>
      </c>
      <c r="D34" s="10">
        <v>7000</v>
      </c>
      <c r="E34" s="10"/>
      <c r="F34" s="121">
        <v>16</v>
      </c>
      <c r="G34" s="124">
        <v>185</v>
      </c>
      <c r="H34" s="5"/>
      <c r="I34" s="5"/>
      <c r="J34" s="120"/>
    </row>
    <row r="35" spans="2:10" x14ac:dyDescent="0.25">
      <c r="B35" s="15">
        <v>6407</v>
      </c>
      <c r="C35" s="15" t="s">
        <v>81</v>
      </c>
      <c r="D35" s="10">
        <v>4000</v>
      </c>
      <c r="E35" s="10"/>
      <c r="F35" s="121">
        <v>16</v>
      </c>
      <c r="G35" s="124">
        <v>185</v>
      </c>
      <c r="H35" s="5"/>
      <c r="I35" s="5"/>
      <c r="J35" s="120"/>
    </row>
    <row r="36" spans="2:10" x14ac:dyDescent="0.25">
      <c r="B36" s="15">
        <v>6408</v>
      </c>
      <c r="C36" s="15" t="s">
        <v>82</v>
      </c>
      <c r="D36" s="10">
        <v>8000</v>
      </c>
      <c r="E36" s="10"/>
      <c r="F36" s="121">
        <v>16</v>
      </c>
      <c r="G36" s="124">
        <v>185</v>
      </c>
      <c r="H36" s="5"/>
      <c r="I36" s="5"/>
      <c r="J36" s="120"/>
    </row>
    <row r="37" spans="2:10" x14ac:dyDescent="0.25">
      <c r="B37" s="15">
        <v>6498</v>
      </c>
      <c r="C37" s="15" t="s">
        <v>70</v>
      </c>
      <c r="D37" s="10">
        <v>12000</v>
      </c>
      <c r="E37" s="10"/>
      <c r="F37" s="121">
        <v>16</v>
      </c>
      <c r="G37" s="124">
        <v>185</v>
      </c>
      <c r="H37" s="5"/>
      <c r="J37" s="120"/>
    </row>
    <row r="38" spans="2:10" x14ac:dyDescent="0.25">
      <c r="B38" s="13">
        <v>65</v>
      </c>
      <c r="C38" s="13" t="s">
        <v>83</v>
      </c>
      <c r="D38" s="10">
        <v>9000</v>
      </c>
      <c r="E38" s="10"/>
      <c r="F38" s="121"/>
      <c r="G38" s="124">
        <v>186</v>
      </c>
      <c r="H38" s="5"/>
      <c r="J38" s="120"/>
    </row>
    <row r="39" spans="2:10" x14ac:dyDescent="0.25">
      <c r="B39" s="13">
        <v>66</v>
      </c>
      <c r="C39" s="13" t="s">
        <v>108</v>
      </c>
      <c r="D39" s="10">
        <v>25000</v>
      </c>
      <c r="E39" s="10"/>
      <c r="F39" s="121"/>
      <c r="G39" s="124">
        <v>187</v>
      </c>
      <c r="H39" s="5"/>
      <c r="I39" s="5"/>
      <c r="J39" s="120"/>
    </row>
    <row r="40" spans="2:10" x14ac:dyDescent="0.25">
      <c r="B40" s="13">
        <v>70</v>
      </c>
      <c r="C40" s="13" t="s">
        <v>84</v>
      </c>
      <c r="D40" s="10"/>
      <c r="E40" s="10">
        <v>2550000</v>
      </c>
      <c r="F40" s="121"/>
      <c r="G40" s="123">
        <v>160</v>
      </c>
      <c r="H40" s="5"/>
      <c r="I40" s="5"/>
      <c r="J40" s="120"/>
    </row>
    <row r="41" spans="2:10" x14ac:dyDescent="0.25">
      <c r="B41" s="13">
        <v>73</v>
      </c>
      <c r="C41" s="13" t="s">
        <v>85</v>
      </c>
      <c r="D41" s="10"/>
      <c r="E41" s="10">
        <v>0</v>
      </c>
      <c r="F41" s="121"/>
      <c r="G41" s="121"/>
      <c r="H41" s="5"/>
      <c r="I41" s="5"/>
      <c r="J41" s="120"/>
    </row>
    <row r="42" spans="2:10" x14ac:dyDescent="0.25">
      <c r="B42" s="13">
        <v>74</v>
      </c>
      <c r="C42" s="13" t="s">
        <v>86</v>
      </c>
      <c r="D42" s="10"/>
      <c r="E42" s="10">
        <v>10000</v>
      </c>
      <c r="F42" s="121"/>
      <c r="G42" s="123">
        <v>162</v>
      </c>
      <c r="H42" s="5"/>
      <c r="I42" s="5"/>
      <c r="J42" s="120"/>
    </row>
    <row r="43" spans="2:10" x14ac:dyDescent="0.25">
      <c r="B43" s="13">
        <v>75</v>
      </c>
      <c r="C43" s="13" t="s">
        <v>87</v>
      </c>
      <c r="D43" s="10"/>
      <c r="E43" s="10">
        <v>5000</v>
      </c>
      <c r="F43" s="121"/>
      <c r="G43" s="123">
        <v>162</v>
      </c>
      <c r="H43" s="5"/>
      <c r="I43" s="5"/>
      <c r="J43" s="120"/>
    </row>
    <row r="44" spans="2:10" x14ac:dyDescent="0.25">
      <c r="B44" s="13">
        <v>76</v>
      </c>
      <c r="C44" s="13" t="s">
        <v>88</v>
      </c>
      <c r="D44" s="10"/>
      <c r="E44" s="10"/>
      <c r="F44" s="121"/>
      <c r="G44" s="121"/>
      <c r="H44" s="5"/>
      <c r="I44" s="5"/>
      <c r="J44" s="120"/>
    </row>
    <row r="45" spans="2:10" x14ac:dyDescent="0.25">
      <c r="B45" s="11">
        <v>7600</v>
      </c>
      <c r="C45" s="11" t="s">
        <v>356</v>
      </c>
      <c r="D45" s="10"/>
      <c r="E45" s="10">
        <v>0</v>
      </c>
      <c r="F45" s="121"/>
      <c r="G45" s="121"/>
      <c r="H45" s="5"/>
      <c r="I45" s="5"/>
      <c r="J45" s="120"/>
    </row>
    <row r="46" spans="2:10" x14ac:dyDescent="0.25">
      <c r="B46" s="11">
        <v>7601</v>
      </c>
      <c r="C46" s="11" t="s">
        <v>89</v>
      </c>
      <c r="D46" s="10"/>
      <c r="E46" s="10">
        <v>0</v>
      </c>
      <c r="F46" s="121"/>
      <c r="G46" s="121"/>
      <c r="H46" s="5"/>
      <c r="I46" s="5"/>
      <c r="J46" s="120"/>
    </row>
    <row r="47" spans="2:10" x14ac:dyDescent="0.25">
      <c r="B47" s="11">
        <v>7603</v>
      </c>
      <c r="C47" s="11" t="s">
        <v>90</v>
      </c>
      <c r="D47" s="10"/>
      <c r="E47" s="10">
        <v>500</v>
      </c>
      <c r="F47" s="121"/>
      <c r="G47" s="123">
        <v>163</v>
      </c>
      <c r="H47" s="5"/>
      <c r="I47" s="5"/>
      <c r="J47" s="120"/>
    </row>
    <row r="48" spans="2:10" x14ac:dyDescent="0.25">
      <c r="B48" s="11">
        <v>7698</v>
      </c>
      <c r="C48" s="11" t="s">
        <v>149</v>
      </c>
      <c r="D48" s="10"/>
      <c r="E48" s="10">
        <v>0</v>
      </c>
      <c r="F48" s="121"/>
      <c r="G48" s="121"/>
      <c r="H48" s="5"/>
      <c r="I48" s="5"/>
      <c r="J48" s="120"/>
    </row>
    <row r="49" spans="2:10" x14ac:dyDescent="0.25">
      <c r="B49" s="13">
        <v>81</v>
      </c>
      <c r="C49" s="13" t="s">
        <v>91</v>
      </c>
      <c r="D49" s="10"/>
      <c r="E49" s="10"/>
      <c r="F49" s="121"/>
      <c r="G49" s="121"/>
      <c r="H49" s="5"/>
      <c r="I49" s="5"/>
      <c r="J49" s="120"/>
    </row>
    <row r="50" spans="2:10" x14ac:dyDescent="0.25">
      <c r="B50" s="11">
        <v>8100</v>
      </c>
      <c r="C50" s="11" t="s">
        <v>92</v>
      </c>
      <c r="D50" s="10">
        <v>1800</v>
      </c>
      <c r="E50" s="10"/>
      <c r="F50" s="121"/>
      <c r="G50" s="124">
        <v>188</v>
      </c>
      <c r="H50" s="5"/>
      <c r="I50" s="5"/>
      <c r="J50" s="120"/>
    </row>
    <row r="51" spans="2:10" x14ac:dyDescent="0.25">
      <c r="B51" s="11">
        <v>8101</v>
      </c>
      <c r="C51" s="11" t="s">
        <v>93</v>
      </c>
      <c r="D51" s="10"/>
      <c r="E51" s="10">
        <v>300</v>
      </c>
      <c r="F51" s="121"/>
      <c r="G51" s="123">
        <v>170</v>
      </c>
      <c r="H51" s="5"/>
      <c r="I51" s="5"/>
      <c r="J51" s="120"/>
    </row>
    <row r="52" spans="2:10" x14ac:dyDescent="0.25">
      <c r="B52" s="15">
        <v>8102</v>
      </c>
      <c r="C52" s="15" t="s">
        <v>94</v>
      </c>
      <c r="D52" s="10">
        <v>700</v>
      </c>
      <c r="E52" s="10"/>
      <c r="F52" s="121"/>
      <c r="G52" s="124">
        <v>188</v>
      </c>
      <c r="H52" s="5"/>
      <c r="I52" s="5"/>
      <c r="J52" s="120"/>
    </row>
    <row r="53" spans="2:10" x14ac:dyDescent="0.25">
      <c r="B53" s="11">
        <v>8103</v>
      </c>
      <c r="C53" s="11" t="s">
        <v>95</v>
      </c>
      <c r="D53" s="10"/>
      <c r="E53" s="10">
        <v>1200</v>
      </c>
      <c r="F53" s="121"/>
      <c r="G53" s="123">
        <v>170</v>
      </c>
      <c r="H53" s="5"/>
      <c r="I53" s="5"/>
      <c r="J53" s="120"/>
    </row>
    <row r="54" spans="2:10" x14ac:dyDescent="0.25">
      <c r="B54" s="13">
        <v>82</v>
      </c>
      <c r="C54" s="13" t="s">
        <v>96</v>
      </c>
      <c r="D54" s="11"/>
      <c r="E54" s="10"/>
      <c r="F54" s="121"/>
      <c r="G54" s="121"/>
      <c r="H54" s="5"/>
      <c r="J54" s="120"/>
    </row>
    <row r="55" spans="2:10" x14ac:dyDescent="0.25">
      <c r="B55" s="13">
        <v>8200</v>
      </c>
      <c r="C55" s="13" t="s">
        <v>110</v>
      </c>
      <c r="D55" s="18">
        <v>900</v>
      </c>
      <c r="E55" s="10"/>
      <c r="F55" s="121"/>
      <c r="G55" s="124">
        <v>188</v>
      </c>
      <c r="H55" s="5"/>
      <c r="J55" s="120"/>
    </row>
    <row r="59" spans="2:10" x14ac:dyDescent="0.25">
      <c r="F59" s="192" t="s">
        <v>362</v>
      </c>
      <c r="G59" s="11">
        <v>161</v>
      </c>
      <c r="H59" s="10">
        <v>2550000</v>
      </c>
    </row>
    <row r="60" spans="2:10" x14ac:dyDescent="0.25">
      <c r="F60" s="192"/>
      <c r="G60" s="135">
        <v>162</v>
      </c>
      <c r="H60" s="136">
        <v>15000</v>
      </c>
    </row>
    <row r="61" spans="2:10" x14ac:dyDescent="0.25">
      <c r="F61" s="192"/>
      <c r="G61" s="133">
        <v>163</v>
      </c>
      <c r="H61" s="134">
        <v>500</v>
      </c>
    </row>
    <row r="62" spans="2:10" x14ac:dyDescent="0.25">
      <c r="F62" s="192"/>
      <c r="G62" s="135">
        <v>170</v>
      </c>
      <c r="H62" s="136">
        <v>1500</v>
      </c>
    </row>
    <row r="63" spans="2:10" x14ac:dyDescent="0.25">
      <c r="F63" s="139"/>
    </row>
    <row r="64" spans="2:10" x14ac:dyDescent="0.25">
      <c r="F64" s="192" t="s">
        <v>363</v>
      </c>
      <c r="G64" s="130">
        <v>181</v>
      </c>
      <c r="H64" s="10">
        <v>365000</v>
      </c>
    </row>
    <row r="65" spans="3:8" x14ac:dyDescent="0.25">
      <c r="F65" s="192"/>
      <c r="G65" s="130">
        <v>185</v>
      </c>
      <c r="H65" s="10">
        <v>195432</v>
      </c>
    </row>
    <row r="66" spans="3:8" x14ac:dyDescent="0.25">
      <c r="F66" s="192"/>
      <c r="G66" s="137">
        <v>186</v>
      </c>
      <c r="H66" s="138">
        <v>9000</v>
      </c>
    </row>
    <row r="67" spans="3:8" x14ac:dyDescent="0.25">
      <c r="F67" s="192"/>
      <c r="G67" s="131">
        <v>187</v>
      </c>
      <c r="H67" s="132">
        <v>25000</v>
      </c>
    </row>
    <row r="68" spans="3:8" x14ac:dyDescent="0.25">
      <c r="F68" s="192"/>
      <c r="G68" s="130">
        <v>188</v>
      </c>
      <c r="H68" s="10">
        <v>3400</v>
      </c>
    </row>
    <row r="71" spans="3:8" x14ac:dyDescent="0.25">
      <c r="F71" s="192" t="s">
        <v>361</v>
      </c>
      <c r="G71" s="135">
        <v>122</v>
      </c>
      <c r="H71" s="136">
        <v>16500</v>
      </c>
    </row>
    <row r="72" spans="3:8" x14ac:dyDescent="0.25">
      <c r="F72" s="192"/>
      <c r="G72" s="131">
        <v>123</v>
      </c>
      <c r="H72" s="132">
        <v>563832</v>
      </c>
    </row>
    <row r="73" spans="3:8" x14ac:dyDescent="0.25">
      <c r="F73" s="192"/>
      <c r="G73" s="131">
        <v>125</v>
      </c>
      <c r="H73" s="132">
        <v>25000</v>
      </c>
    </row>
    <row r="74" spans="3:8" x14ac:dyDescent="0.25">
      <c r="C74" s="5"/>
      <c r="D74" s="120"/>
      <c r="F74" s="192"/>
      <c r="G74" s="133">
        <v>127</v>
      </c>
      <c r="H74" s="134">
        <v>500</v>
      </c>
    </row>
    <row r="75" spans="3:8" x14ac:dyDescent="0.25">
      <c r="C75" s="5"/>
      <c r="D75" s="120"/>
      <c r="F75" s="192"/>
      <c r="G75" s="137">
        <v>128</v>
      </c>
      <c r="H75" s="138">
        <v>9000</v>
      </c>
    </row>
    <row r="76" spans="3:8" x14ac:dyDescent="0.25">
      <c r="C76" s="5"/>
      <c r="D76" s="120"/>
    </row>
    <row r="77" spans="3:8" x14ac:dyDescent="0.25">
      <c r="C77" s="5"/>
      <c r="D77" s="120"/>
    </row>
    <row r="78" spans="3:8" x14ac:dyDescent="0.25">
      <c r="C78" s="5"/>
      <c r="D78" s="120"/>
    </row>
  </sheetData>
  <mergeCells count="3">
    <mergeCell ref="F71:F75"/>
    <mergeCell ref="F59:F62"/>
    <mergeCell ref="F64:F6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0"/>
  <sheetViews>
    <sheetView workbookViewId="0">
      <selection activeCell="F136" sqref="F136"/>
    </sheetView>
  </sheetViews>
  <sheetFormatPr defaultRowHeight="15" x14ac:dyDescent="0.25"/>
  <cols>
    <col min="1" max="1" width="3.140625" customWidth="1"/>
    <col min="2" max="2" width="7.140625" customWidth="1"/>
    <col min="3" max="3" width="50.5703125" customWidth="1"/>
    <col min="4" max="4" width="12.5703125" customWidth="1"/>
    <col min="5" max="5" width="13.140625" customWidth="1"/>
    <col min="6" max="7" width="13.140625" style="122" customWidth="1"/>
    <col min="8" max="8" width="10.140625" bestFit="1" customWidth="1"/>
    <col min="9" max="9" width="12.5703125" customWidth="1"/>
    <col min="10" max="10" width="13.5703125" style="120" customWidth="1"/>
    <col min="15" max="15" width="12.140625" customWidth="1"/>
  </cols>
  <sheetData>
    <row r="2" spans="2:10" x14ac:dyDescent="0.25">
      <c r="B2" s="11"/>
      <c r="C2" s="11"/>
      <c r="D2" s="22" t="s">
        <v>111</v>
      </c>
      <c r="E2" s="22" t="s">
        <v>112</v>
      </c>
      <c r="F2"/>
      <c r="G2"/>
      <c r="J2"/>
    </row>
    <row r="3" spans="2:10" x14ac:dyDescent="0.25">
      <c r="B3" s="13">
        <v>10</v>
      </c>
      <c r="C3" s="13" t="s">
        <v>0</v>
      </c>
      <c r="D3" s="10"/>
      <c r="E3" s="10"/>
      <c r="F3"/>
      <c r="G3"/>
      <c r="J3"/>
    </row>
    <row r="4" spans="2:10" x14ac:dyDescent="0.25">
      <c r="B4" s="13">
        <v>11</v>
      </c>
      <c r="C4" s="13" t="s">
        <v>1</v>
      </c>
      <c r="D4" s="10"/>
      <c r="E4" s="10"/>
      <c r="F4"/>
      <c r="G4"/>
      <c r="J4"/>
    </row>
    <row r="5" spans="2:10" x14ac:dyDescent="0.25">
      <c r="B5" s="15">
        <v>1100</v>
      </c>
      <c r="C5" s="15" t="s">
        <v>1</v>
      </c>
      <c r="D5" s="10">
        <v>320000</v>
      </c>
      <c r="E5" s="10"/>
      <c r="F5"/>
      <c r="G5"/>
      <c r="J5"/>
    </row>
    <row r="6" spans="2:10" x14ac:dyDescent="0.25">
      <c r="B6" s="11">
        <v>1199</v>
      </c>
      <c r="C6" s="11" t="s">
        <v>2</v>
      </c>
      <c r="D6" s="11"/>
      <c r="E6" s="10">
        <v>95000</v>
      </c>
      <c r="F6"/>
      <c r="G6"/>
      <c r="J6"/>
    </row>
    <row r="7" spans="2:10" x14ac:dyDescent="0.25">
      <c r="B7" s="13">
        <v>13</v>
      </c>
      <c r="C7" s="13" t="s">
        <v>3</v>
      </c>
      <c r="D7" s="10"/>
      <c r="E7" s="10"/>
      <c r="F7"/>
      <c r="G7"/>
      <c r="J7"/>
    </row>
    <row r="8" spans="2:10" x14ac:dyDescent="0.25">
      <c r="B8" s="15">
        <v>1300</v>
      </c>
      <c r="C8" s="15" t="s">
        <v>3</v>
      </c>
      <c r="D8" s="10">
        <v>25000</v>
      </c>
      <c r="E8" s="10"/>
      <c r="F8"/>
      <c r="G8"/>
      <c r="J8"/>
    </row>
    <row r="9" spans="2:10" x14ac:dyDescent="0.25">
      <c r="B9" s="11">
        <v>1399</v>
      </c>
      <c r="C9" s="11" t="s">
        <v>4</v>
      </c>
      <c r="D9" s="10"/>
      <c r="E9" s="10">
        <v>15000</v>
      </c>
      <c r="F9"/>
      <c r="G9"/>
      <c r="J9"/>
    </row>
    <row r="10" spans="2:10" x14ac:dyDescent="0.25">
      <c r="B10" s="13">
        <v>14</v>
      </c>
      <c r="C10" s="13" t="s">
        <v>5</v>
      </c>
      <c r="D10" s="10"/>
      <c r="E10" s="10"/>
      <c r="F10"/>
      <c r="G10"/>
      <c r="J10"/>
    </row>
    <row r="11" spans="2:10" x14ac:dyDescent="0.25">
      <c r="B11" s="13" t="s">
        <v>113</v>
      </c>
      <c r="C11" s="15" t="s">
        <v>5</v>
      </c>
      <c r="D11" s="10">
        <v>70000</v>
      </c>
      <c r="E11" s="10"/>
      <c r="F11"/>
      <c r="G11"/>
      <c r="J11"/>
    </row>
    <row r="12" spans="2:10" x14ac:dyDescent="0.25">
      <c r="B12" s="11">
        <v>1499</v>
      </c>
      <c r="C12" s="11" t="s">
        <v>6</v>
      </c>
      <c r="D12" s="10"/>
      <c r="E12" s="10">
        <v>50000</v>
      </c>
      <c r="F12"/>
      <c r="G12"/>
      <c r="J12"/>
    </row>
    <row r="13" spans="2:10" x14ac:dyDescent="0.25">
      <c r="B13" s="13">
        <v>18</v>
      </c>
      <c r="C13" s="13" t="s">
        <v>7</v>
      </c>
      <c r="D13" s="10"/>
      <c r="E13" s="10"/>
      <c r="F13"/>
      <c r="G13"/>
      <c r="J13"/>
    </row>
    <row r="14" spans="2:10" x14ac:dyDescent="0.25">
      <c r="B14" s="13">
        <v>1811</v>
      </c>
      <c r="C14" s="13" t="s">
        <v>8</v>
      </c>
      <c r="D14" s="10">
        <v>10000</v>
      </c>
      <c r="E14" s="10"/>
      <c r="F14"/>
      <c r="G14"/>
      <c r="J14"/>
    </row>
    <row r="15" spans="2:10" x14ac:dyDescent="0.25">
      <c r="B15" s="13">
        <v>20</v>
      </c>
      <c r="C15" s="13" t="s">
        <v>9</v>
      </c>
      <c r="D15" s="10"/>
      <c r="E15" s="10"/>
      <c r="F15"/>
      <c r="G15"/>
      <c r="J15"/>
    </row>
    <row r="16" spans="2:10" x14ac:dyDescent="0.25">
      <c r="B16" s="11">
        <v>2010</v>
      </c>
      <c r="C16" s="11" t="s">
        <v>10</v>
      </c>
      <c r="D16" s="10">
        <v>1800000</v>
      </c>
      <c r="E16" s="10"/>
      <c r="F16"/>
      <c r="G16"/>
      <c r="J16"/>
    </row>
    <row r="17" spans="2:10" x14ac:dyDescent="0.25">
      <c r="B17" s="11">
        <v>2098</v>
      </c>
      <c r="C17" s="11" t="s">
        <v>98</v>
      </c>
      <c r="D17" s="10"/>
      <c r="E17" s="10">
        <v>50000</v>
      </c>
      <c r="F17"/>
      <c r="G17"/>
      <c r="J17"/>
    </row>
    <row r="18" spans="2:10" x14ac:dyDescent="0.25">
      <c r="B18" s="15">
        <v>2099</v>
      </c>
      <c r="C18" s="15" t="s">
        <v>114</v>
      </c>
      <c r="D18" s="10">
        <v>250000</v>
      </c>
      <c r="E18" s="10"/>
      <c r="F18"/>
      <c r="G18"/>
      <c r="J18"/>
    </row>
    <row r="19" spans="2:10" x14ac:dyDescent="0.25">
      <c r="B19" s="13">
        <v>30</v>
      </c>
      <c r="C19" s="13" t="s">
        <v>11</v>
      </c>
      <c r="D19" s="10"/>
      <c r="E19" s="10"/>
      <c r="F19"/>
      <c r="G19"/>
      <c r="J19"/>
    </row>
    <row r="20" spans="2:10" x14ac:dyDescent="0.25">
      <c r="B20" s="11">
        <v>3000</v>
      </c>
      <c r="C20" s="11" t="s">
        <v>12</v>
      </c>
      <c r="D20" s="10">
        <v>150000</v>
      </c>
      <c r="E20" s="10"/>
      <c r="F20"/>
      <c r="G20"/>
      <c r="J20"/>
    </row>
    <row r="21" spans="2:10" x14ac:dyDescent="0.25">
      <c r="B21" s="11">
        <v>3001</v>
      </c>
      <c r="C21" s="11" t="s">
        <v>99</v>
      </c>
      <c r="D21" s="10">
        <v>30000</v>
      </c>
      <c r="E21" s="10"/>
      <c r="F21"/>
      <c r="G21"/>
      <c r="J21"/>
    </row>
    <row r="22" spans="2:10" x14ac:dyDescent="0.25">
      <c r="B22" s="11">
        <v>3002</v>
      </c>
      <c r="C22" s="11" t="s">
        <v>100</v>
      </c>
      <c r="D22" s="10">
        <v>20000</v>
      </c>
      <c r="E22" s="10"/>
      <c r="F22"/>
      <c r="G22"/>
      <c r="J22"/>
    </row>
    <row r="23" spans="2:10" x14ac:dyDescent="0.25">
      <c r="B23" s="13">
        <v>33</v>
      </c>
      <c r="C23" s="13" t="s">
        <v>13</v>
      </c>
      <c r="D23" s="10"/>
      <c r="E23" s="10"/>
      <c r="F23"/>
      <c r="G23"/>
      <c r="J23"/>
    </row>
    <row r="24" spans="2:10" x14ac:dyDescent="0.25">
      <c r="B24" s="15">
        <v>3301</v>
      </c>
      <c r="C24" s="16" t="s">
        <v>102</v>
      </c>
      <c r="D24" s="10">
        <v>35000</v>
      </c>
      <c r="E24" s="10"/>
      <c r="F24"/>
      <c r="G24"/>
      <c r="J24"/>
    </row>
    <row r="25" spans="2:10" x14ac:dyDescent="0.25">
      <c r="B25" s="15">
        <v>3302</v>
      </c>
      <c r="C25" s="16" t="s">
        <v>101</v>
      </c>
      <c r="D25" s="10">
        <v>15000</v>
      </c>
      <c r="E25" s="10"/>
      <c r="F25"/>
      <c r="G25"/>
      <c r="J25"/>
    </row>
    <row r="26" spans="2:10" x14ac:dyDescent="0.25">
      <c r="B26" s="15">
        <v>3308</v>
      </c>
      <c r="C26" s="16" t="s">
        <v>103</v>
      </c>
      <c r="D26" s="10">
        <v>55000</v>
      </c>
      <c r="E26" s="10"/>
      <c r="F26"/>
      <c r="G26"/>
      <c r="J26"/>
    </row>
    <row r="27" spans="2:10" x14ac:dyDescent="0.25">
      <c r="B27" s="15">
        <v>3313</v>
      </c>
      <c r="C27" s="15" t="s">
        <v>14</v>
      </c>
      <c r="D27" s="10">
        <v>25000</v>
      </c>
      <c r="E27" s="10"/>
      <c r="F27"/>
      <c r="G27"/>
      <c r="J27"/>
    </row>
    <row r="28" spans="2:10" x14ac:dyDescent="0.25">
      <c r="B28" s="15"/>
      <c r="C28" s="15" t="s">
        <v>115</v>
      </c>
      <c r="D28" s="10"/>
      <c r="E28" s="10"/>
      <c r="F28"/>
      <c r="G28"/>
      <c r="J28"/>
    </row>
    <row r="29" spans="2:10" x14ac:dyDescent="0.25">
      <c r="B29" s="15">
        <v>3390</v>
      </c>
      <c r="C29" s="15" t="s">
        <v>15</v>
      </c>
      <c r="D29" s="10">
        <v>190000</v>
      </c>
      <c r="E29" s="10"/>
      <c r="F29"/>
      <c r="G29"/>
      <c r="J29"/>
    </row>
    <row r="30" spans="2:10" x14ac:dyDescent="0.25">
      <c r="B30" s="13">
        <v>35</v>
      </c>
      <c r="C30" s="13" t="s">
        <v>104</v>
      </c>
      <c r="D30" s="10"/>
      <c r="E30" s="10"/>
      <c r="F30"/>
      <c r="G30"/>
      <c r="J30"/>
    </row>
    <row r="31" spans="2:10" x14ac:dyDescent="0.25">
      <c r="B31" s="15">
        <v>3502</v>
      </c>
      <c r="C31" s="15" t="s">
        <v>105</v>
      </c>
      <c r="D31" s="10">
        <v>40000</v>
      </c>
      <c r="E31" s="10"/>
      <c r="F31"/>
      <c r="G31"/>
      <c r="J31"/>
    </row>
    <row r="32" spans="2:10" x14ac:dyDescent="0.25">
      <c r="B32" s="13">
        <v>36</v>
      </c>
      <c r="C32" s="13" t="s">
        <v>16</v>
      </c>
      <c r="D32" s="10"/>
      <c r="E32" s="10"/>
      <c r="F32"/>
      <c r="G32"/>
      <c r="J32"/>
    </row>
    <row r="33" spans="2:10" x14ac:dyDescent="0.25">
      <c r="B33" s="15">
        <v>3600</v>
      </c>
      <c r="C33" s="15" t="s">
        <v>17</v>
      </c>
      <c r="D33" s="10">
        <v>20000</v>
      </c>
      <c r="E33" s="10"/>
      <c r="F33"/>
      <c r="G33"/>
      <c r="J33"/>
    </row>
    <row r="34" spans="2:10" x14ac:dyDescent="0.25">
      <c r="B34" s="15">
        <v>3601</v>
      </c>
      <c r="C34" s="15" t="s">
        <v>106</v>
      </c>
      <c r="D34" s="10">
        <v>5000</v>
      </c>
      <c r="E34" s="10"/>
      <c r="F34"/>
      <c r="G34"/>
      <c r="J34"/>
    </row>
    <row r="35" spans="2:10" x14ac:dyDescent="0.25">
      <c r="B35" s="13">
        <v>38</v>
      </c>
      <c r="C35" s="13" t="s">
        <v>19</v>
      </c>
      <c r="D35" s="10"/>
      <c r="E35" s="10"/>
      <c r="F35"/>
      <c r="G35"/>
      <c r="J35"/>
    </row>
    <row r="36" spans="2:10" x14ac:dyDescent="0.25">
      <c r="B36" s="11">
        <v>3800</v>
      </c>
      <c r="C36" s="11" t="s">
        <v>20</v>
      </c>
      <c r="D36" s="10">
        <v>31000</v>
      </c>
      <c r="E36" s="10"/>
      <c r="F36"/>
      <c r="G36"/>
      <c r="J36"/>
    </row>
    <row r="37" spans="2:10" x14ac:dyDescent="0.25">
      <c r="B37" s="11">
        <v>3803</v>
      </c>
      <c r="C37" s="11" t="s">
        <v>21</v>
      </c>
      <c r="D37" s="10">
        <v>55000</v>
      </c>
      <c r="E37" s="10"/>
      <c r="F37"/>
      <c r="G37"/>
      <c r="J37"/>
    </row>
    <row r="38" spans="2:10" x14ac:dyDescent="0.25">
      <c r="B38" s="13">
        <v>40</v>
      </c>
      <c r="C38" s="13" t="s">
        <v>22</v>
      </c>
      <c r="D38" s="10"/>
      <c r="E38" s="10"/>
      <c r="F38"/>
      <c r="G38"/>
      <c r="J38"/>
    </row>
    <row r="39" spans="2:10" x14ac:dyDescent="0.25">
      <c r="B39" s="11">
        <v>4000</v>
      </c>
      <c r="C39" s="11" t="s">
        <v>23</v>
      </c>
      <c r="D39" s="11"/>
      <c r="E39" s="10">
        <v>200000</v>
      </c>
      <c r="F39"/>
      <c r="G39"/>
      <c r="J39"/>
    </row>
    <row r="40" spans="2:10" x14ac:dyDescent="0.25">
      <c r="B40" s="13">
        <v>41</v>
      </c>
      <c r="C40" s="13" t="s">
        <v>24</v>
      </c>
      <c r="D40" s="11"/>
      <c r="E40" s="10"/>
      <c r="F40"/>
      <c r="G40"/>
      <c r="J40"/>
    </row>
    <row r="41" spans="2:10" x14ac:dyDescent="0.25">
      <c r="B41" s="13">
        <v>4102</v>
      </c>
      <c r="C41" s="13" t="s">
        <v>25</v>
      </c>
      <c r="D41" s="11"/>
      <c r="E41" s="10">
        <v>70000</v>
      </c>
      <c r="F41"/>
      <c r="G41"/>
      <c r="J41"/>
    </row>
    <row r="42" spans="2:10" x14ac:dyDescent="0.25">
      <c r="B42" s="13">
        <v>4105</v>
      </c>
      <c r="C42" s="13" t="s">
        <v>26</v>
      </c>
      <c r="D42" s="11"/>
      <c r="E42" s="10">
        <v>15000</v>
      </c>
      <c r="F42"/>
      <c r="G42"/>
      <c r="J42"/>
    </row>
    <row r="43" spans="2:10" x14ac:dyDescent="0.25">
      <c r="B43" s="13">
        <v>42</v>
      </c>
      <c r="C43" s="13" t="s">
        <v>27</v>
      </c>
      <c r="D43" s="11"/>
      <c r="E43" s="10"/>
      <c r="F43"/>
      <c r="G43"/>
      <c r="J43"/>
    </row>
    <row r="44" spans="2:10" x14ac:dyDescent="0.25">
      <c r="B44" s="11">
        <v>4200</v>
      </c>
      <c r="C44" s="11" t="s">
        <v>28</v>
      </c>
      <c r="D44" s="11"/>
      <c r="E44" s="10">
        <v>32000</v>
      </c>
      <c r="F44"/>
      <c r="G44"/>
      <c r="J44"/>
    </row>
    <row r="45" spans="2:10" x14ac:dyDescent="0.25">
      <c r="B45" s="13">
        <v>45</v>
      </c>
      <c r="C45" s="13" t="s">
        <v>29</v>
      </c>
      <c r="D45" s="11"/>
      <c r="E45" s="10"/>
      <c r="F45"/>
      <c r="G45"/>
      <c r="J45"/>
    </row>
    <row r="46" spans="2:10" x14ac:dyDescent="0.25">
      <c r="B46" s="16">
        <v>4500</v>
      </c>
      <c r="C46" s="16" t="s">
        <v>30</v>
      </c>
      <c r="D46" s="11"/>
      <c r="E46" s="10">
        <v>100000</v>
      </c>
      <c r="F46"/>
      <c r="G46"/>
      <c r="J46"/>
    </row>
    <row r="47" spans="2:10" x14ac:dyDescent="0.25">
      <c r="B47" s="13">
        <v>50</v>
      </c>
      <c r="C47" s="13" t="s">
        <v>31</v>
      </c>
      <c r="D47" s="11"/>
      <c r="E47" s="10"/>
      <c r="F47"/>
      <c r="G47"/>
      <c r="J47"/>
    </row>
    <row r="48" spans="2:10" x14ac:dyDescent="0.25">
      <c r="B48" s="11">
        <v>5000</v>
      </c>
      <c r="C48" s="11" t="s">
        <v>32</v>
      </c>
      <c r="D48" s="11"/>
      <c r="E48" s="10">
        <v>70000</v>
      </c>
      <c r="F48"/>
      <c r="G48"/>
      <c r="J48"/>
    </row>
    <row r="49" spans="2:10" x14ac:dyDescent="0.25">
      <c r="B49" s="11">
        <v>5001</v>
      </c>
      <c r="C49" s="11" t="s">
        <v>33</v>
      </c>
      <c r="D49" s="11"/>
      <c r="E49" s="10">
        <v>35000</v>
      </c>
      <c r="F49"/>
      <c r="G49"/>
      <c r="J49"/>
    </row>
    <row r="50" spans="2:10" x14ac:dyDescent="0.25">
      <c r="B50" s="13">
        <v>52</v>
      </c>
      <c r="C50" s="13" t="s">
        <v>34</v>
      </c>
      <c r="D50" s="11"/>
      <c r="E50" s="10"/>
      <c r="F50"/>
      <c r="G50"/>
      <c r="J50"/>
    </row>
    <row r="51" spans="2:10" x14ac:dyDescent="0.25">
      <c r="B51" s="15">
        <v>5200</v>
      </c>
      <c r="C51" s="15" t="s">
        <v>35</v>
      </c>
      <c r="D51" s="11"/>
      <c r="E51" s="10">
        <f>50000+171832</f>
        <v>221832</v>
      </c>
      <c r="F51"/>
      <c r="G51"/>
      <c r="J51"/>
    </row>
    <row r="52" spans="2:10" x14ac:dyDescent="0.25">
      <c r="B52" s="13">
        <v>53</v>
      </c>
      <c r="C52" s="13" t="s">
        <v>36</v>
      </c>
      <c r="D52" s="10"/>
      <c r="E52" s="10"/>
      <c r="F52"/>
      <c r="G52"/>
      <c r="J52"/>
    </row>
    <row r="53" spans="2:10" x14ac:dyDescent="0.25">
      <c r="B53" s="15">
        <v>5300</v>
      </c>
      <c r="C53" s="15" t="s">
        <v>37</v>
      </c>
      <c r="D53" s="10">
        <v>32000</v>
      </c>
      <c r="E53" s="10"/>
      <c r="F53"/>
      <c r="G53"/>
      <c r="J53"/>
    </row>
    <row r="54" spans="2:10" x14ac:dyDescent="0.25">
      <c r="B54" s="15">
        <v>5390</v>
      </c>
      <c r="C54" s="15" t="s">
        <v>38</v>
      </c>
      <c r="D54" s="10"/>
      <c r="E54" s="10">
        <v>90000</v>
      </c>
      <c r="F54"/>
      <c r="G54"/>
      <c r="J54"/>
    </row>
    <row r="55" spans="2:10" x14ac:dyDescent="0.25">
      <c r="B55" s="15">
        <v>5398</v>
      </c>
      <c r="C55" s="15" t="s">
        <v>39</v>
      </c>
      <c r="D55" s="10"/>
      <c r="E55" s="10"/>
      <c r="F55"/>
      <c r="G55"/>
      <c r="J55"/>
    </row>
    <row r="56" spans="2:10" x14ac:dyDescent="0.25">
      <c r="B56" s="13">
        <v>54</v>
      </c>
      <c r="C56" s="13" t="s">
        <v>40</v>
      </c>
      <c r="D56" s="10"/>
      <c r="E56" s="10"/>
      <c r="F56"/>
      <c r="G56"/>
      <c r="J56"/>
    </row>
    <row r="57" spans="2:10" x14ac:dyDescent="0.25">
      <c r="B57" s="15">
        <v>5400</v>
      </c>
      <c r="C57" s="15" t="s">
        <v>41</v>
      </c>
      <c r="D57" s="10"/>
      <c r="E57" s="10">
        <v>38000</v>
      </c>
      <c r="F57"/>
      <c r="G57"/>
      <c r="J57"/>
    </row>
    <row r="58" spans="2:10" x14ac:dyDescent="0.25">
      <c r="B58" s="15">
        <v>5403</v>
      </c>
      <c r="C58" s="15" t="s">
        <v>42</v>
      </c>
      <c r="D58" s="10"/>
      <c r="E58" s="10">
        <v>20000</v>
      </c>
      <c r="F58"/>
      <c r="G58"/>
      <c r="J58"/>
    </row>
    <row r="59" spans="2:10" x14ac:dyDescent="0.25">
      <c r="B59" s="15">
        <v>5404</v>
      </c>
      <c r="C59" s="15" t="s">
        <v>43</v>
      </c>
      <c r="D59" s="10"/>
      <c r="E59" s="10">
        <v>30000</v>
      </c>
      <c r="F59"/>
      <c r="G59"/>
      <c r="J59"/>
    </row>
    <row r="60" spans="2:10" x14ac:dyDescent="0.25">
      <c r="B60" s="15">
        <v>5408</v>
      </c>
      <c r="C60" s="15" t="s">
        <v>44</v>
      </c>
      <c r="D60" s="10"/>
      <c r="E60" s="10">
        <v>0</v>
      </c>
      <c r="F60"/>
      <c r="G60"/>
      <c r="J60"/>
    </row>
    <row r="61" spans="2:10" x14ac:dyDescent="0.25">
      <c r="B61" s="15">
        <v>5409</v>
      </c>
      <c r="C61" s="15" t="s">
        <v>45</v>
      </c>
      <c r="D61" s="10"/>
      <c r="E61" s="10"/>
      <c r="F61"/>
      <c r="G61"/>
      <c r="J61"/>
    </row>
    <row r="62" spans="2:10" x14ac:dyDescent="0.25">
      <c r="B62" s="15"/>
      <c r="C62" s="15" t="s">
        <v>107</v>
      </c>
      <c r="D62" s="10"/>
      <c r="E62" s="10">
        <v>4000</v>
      </c>
      <c r="F62"/>
      <c r="G62"/>
      <c r="J62"/>
    </row>
    <row r="63" spans="2:10" x14ac:dyDescent="0.25">
      <c r="B63" s="15">
        <v>5499</v>
      </c>
      <c r="C63" s="15" t="s">
        <v>46</v>
      </c>
      <c r="D63" s="10"/>
      <c r="E63" s="10"/>
      <c r="F63"/>
      <c r="G63"/>
      <c r="J63"/>
    </row>
    <row r="64" spans="2:10" x14ac:dyDescent="0.25">
      <c r="B64" s="13">
        <v>55</v>
      </c>
      <c r="C64" s="13" t="s">
        <v>47</v>
      </c>
      <c r="D64" s="10"/>
      <c r="E64" s="10"/>
      <c r="F64"/>
      <c r="G64"/>
      <c r="J64"/>
    </row>
    <row r="65" spans="1:10" x14ac:dyDescent="0.25">
      <c r="B65" s="11">
        <v>5500</v>
      </c>
      <c r="C65" s="11" t="s">
        <v>48</v>
      </c>
      <c r="D65" s="10"/>
      <c r="E65" s="10">
        <v>15000</v>
      </c>
      <c r="F65"/>
      <c r="G65"/>
      <c r="J65"/>
    </row>
    <row r="66" spans="1:10" x14ac:dyDescent="0.25">
      <c r="B66" s="15">
        <v>5599</v>
      </c>
      <c r="C66" s="11" t="s">
        <v>117</v>
      </c>
      <c r="D66" s="10"/>
      <c r="E66" s="10">
        <v>50000</v>
      </c>
      <c r="F66"/>
      <c r="G66"/>
      <c r="J66"/>
    </row>
    <row r="67" spans="1:10" x14ac:dyDescent="0.25">
      <c r="B67" s="13">
        <v>56</v>
      </c>
      <c r="C67" s="13" t="s">
        <v>49</v>
      </c>
      <c r="D67" s="10"/>
      <c r="E67" s="10"/>
      <c r="F67"/>
      <c r="G67"/>
      <c r="J67"/>
    </row>
    <row r="68" spans="1:10" x14ac:dyDescent="0.25">
      <c r="B68" s="15">
        <v>5600</v>
      </c>
      <c r="C68" s="15" t="s">
        <v>18</v>
      </c>
      <c r="D68" s="10"/>
      <c r="E68" s="10">
        <v>5000</v>
      </c>
      <c r="F68"/>
      <c r="G68"/>
      <c r="J68"/>
    </row>
    <row r="69" spans="1:10" x14ac:dyDescent="0.25">
      <c r="B69" s="15">
        <v>5601</v>
      </c>
      <c r="C69" s="15" t="s">
        <v>50</v>
      </c>
      <c r="D69" s="10"/>
      <c r="E69" s="10">
        <v>3000</v>
      </c>
      <c r="F69"/>
      <c r="G69"/>
      <c r="J69"/>
    </row>
    <row r="70" spans="1:10" x14ac:dyDescent="0.25">
      <c r="B70" s="13">
        <v>60</v>
      </c>
      <c r="C70" s="13" t="s">
        <v>51</v>
      </c>
      <c r="D70" s="10"/>
      <c r="E70" s="11"/>
      <c r="F70"/>
      <c r="G70"/>
      <c r="J70"/>
    </row>
    <row r="71" spans="1:10" x14ac:dyDescent="0.25">
      <c r="B71" s="15">
        <v>6000</v>
      </c>
      <c r="C71" s="15" t="s">
        <v>51</v>
      </c>
      <c r="D71" s="10">
        <v>200000</v>
      </c>
      <c r="E71" s="10"/>
      <c r="F71"/>
      <c r="G71"/>
      <c r="J71"/>
    </row>
    <row r="72" spans="1:10" x14ac:dyDescent="0.25">
      <c r="B72" s="15">
        <v>6002</v>
      </c>
      <c r="C72" s="15" t="s">
        <v>52</v>
      </c>
      <c r="D72" s="10">
        <v>30000</v>
      </c>
      <c r="E72" s="10"/>
      <c r="F72"/>
      <c r="G72"/>
      <c r="J72"/>
    </row>
    <row r="73" spans="1:10" x14ac:dyDescent="0.25">
      <c r="B73" s="15">
        <v>6003</v>
      </c>
      <c r="C73" s="15" t="s">
        <v>53</v>
      </c>
      <c r="D73" s="10">
        <f>D71*60%</f>
        <v>120000</v>
      </c>
      <c r="E73" s="10"/>
      <c r="F73"/>
      <c r="G73"/>
      <c r="J73"/>
    </row>
    <row r="74" spans="1:10" x14ac:dyDescent="0.25">
      <c r="B74" s="15">
        <v>6005</v>
      </c>
      <c r="C74" s="15" t="s">
        <v>54</v>
      </c>
      <c r="D74" s="10">
        <v>15000</v>
      </c>
      <c r="E74" s="10"/>
      <c r="F74"/>
      <c r="G74"/>
      <c r="J74"/>
    </row>
    <row r="75" spans="1:10" x14ac:dyDescent="0.25">
      <c r="B75" s="13">
        <v>61</v>
      </c>
      <c r="C75" s="13" t="s">
        <v>55</v>
      </c>
      <c r="D75" s="10"/>
      <c r="E75" s="10"/>
      <c r="F75"/>
      <c r="G75"/>
      <c r="J75"/>
    </row>
    <row r="76" spans="1:10" x14ac:dyDescent="0.25">
      <c r="B76" s="15">
        <v>6100</v>
      </c>
      <c r="C76" s="15" t="s">
        <v>56</v>
      </c>
      <c r="D76" s="10">
        <v>10000</v>
      </c>
      <c r="E76" s="10"/>
      <c r="F76"/>
      <c r="G76"/>
      <c r="J76"/>
    </row>
    <row r="77" spans="1:10" x14ac:dyDescent="0.25">
      <c r="B77" s="15">
        <v>6102</v>
      </c>
      <c r="C77" s="15" t="s">
        <v>57</v>
      </c>
      <c r="D77" s="10">
        <v>5000</v>
      </c>
      <c r="E77" s="10"/>
      <c r="F77"/>
      <c r="G77"/>
      <c r="J77"/>
    </row>
    <row r="78" spans="1:10" x14ac:dyDescent="0.25">
      <c r="B78" s="13">
        <v>62</v>
      </c>
      <c r="C78" s="13" t="s">
        <v>58</v>
      </c>
      <c r="D78" s="10"/>
      <c r="E78" s="10"/>
      <c r="F78"/>
      <c r="G78"/>
      <c r="J78"/>
    </row>
    <row r="79" spans="1:10" x14ac:dyDescent="0.25">
      <c r="A79" s="3"/>
      <c r="B79" s="15">
        <v>6203</v>
      </c>
      <c r="C79" s="15" t="s">
        <v>59</v>
      </c>
      <c r="D79" s="10">
        <v>7000</v>
      </c>
      <c r="E79" s="10"/>
      <c r="F79"/>
      <c r="G79"/>
      <c r="J79"/>
    </row>
    <row r="80" spans="1:10" x14ac:dyDescent="0.25">
      <c r="A80" s="3"/>
      <c r="B80" s="15">
        <v>6204</v>
      </c>
      <c r="C80" s="15" t="s">
        <v>60</v>
      </c>
      <c r="D80" s="10">
        <v>12000</v>
      </c>
      <c r="E80" s="10"/>
      <c r="F80"/>
      <c r="G80"/>
      <c r="J80"/>
    </row>
    <row r="81" spans="1:10" x14ac:dyDescent="0.25">
      <c r="A81" s="3"/>
      <c r="B81" s="15">
        <v>6205</v>
      </c>
      <c r="C81" s="15" t="s">
        <v>61</v>
      </c>
      <c r="D81" s="10">
        <v>3000</v>
      </c>
      <c r="E81" s="10"/>
      <c r="F81"/>
      <c r="G81"/>
      <c r="J81"/>
    </row>
    <row r="82" spans="1:10" x14ac:dyDescent="0.25">
      <c r="A82" s="3"/>
      <c r="B82" s="15">
        <v>6207</v>
      </c>
      <c r="C82" s="15" t="s">
        <v>62</v>
      </c>
      <c r="D82" s="10">
        <v>35000</v>
      </c>
      <c r="E82" s="10"/>
      <c r="F82"/>
      <c r="G82"/>
      <c r="J82"/>
    </row>
    <row r="83" spans="1:10" x14ac:dyDescent="0.25">
      <c r="A83" s="3"/>
      <c r="B83" s="15">
        <v>6298</v>
      </c>
      <c r="C83" s="15" t="s">
        <v>63</v>
      </c>
      <c r="D83" s="10">
        <v>2000</v>
      </c>
      <c r="E83" s="10"/>
      <c r="F83"/>
      <c r="G83"/>
      <c r="J83"/>
    </row>
    <row r="84" spans="1:10" x14ac:dyDescent="0.25">
      <c r="B84" s="13">
        <v>63</v>
      </c>
      <c r="C84" s="13" t="s">
        <v>64</v>
      </c>
      <c r="D84" s="10"/>
      <c r="E84" s="10"/>
      <c r="F84"/>
      <c r="G84"/>
      <c r="J84"/>
    </row>
    <row r="85" spans="1:10" x14ac:dyDescent="0.25">
      <c r="B85" s="15">
        <v>6303</v>
      </c>
      <c r="C85" s="15" t="s">
        <v>65</v>
      </c>
      <c r="D85" s="10">
        <v>3000</v>
      </c>
      <c r="E85" s="10"/>
      <c r="F85"/>
      <c r="G85"/>
      <c r="J85"/>
    </row>
    <row r="86" spans="1:10" x14ac:dyDescent="0.25">
      <c r="B86" s="15">
        <v>6304</v>
      </c>
      <c r="C86" s="15" t="s">
        <v>66</v>
      </c>
      <c r="D86" s="10">
        <v>2500</v>
      </c>
      <c r="E86" s="10"/>
      <c r="F86"/>
      <c r="G86"/>
      <c r="J86"/>
    </row>
    <row r="87" spans="1:10" x14ac:dyDescent="0.25">
      <c r="B87" s="15">
        <v>6398</v>
      </c>
      <c r="C87" s="15" t="s">
        <v>67</v>
      </c>
      <c r="D87" s="10"/>
      <c r="E87" s="10"/>
      <c r="F87"/>
      <c r="G87"/>
      <c r="J87"/>
    </row>
    <row r="88" spans="1:10" x14ac:dyDescent="0.25">
      <c r="B88" s="13"/>
      <c r="C88" s="15" t="s">
        <v>68</v>
      </c>
      <c r="D88" s="10">
        <f>D80*3.6%</f>
        <v>432.00000000000006</v>
      </c>
      <c r="E88" s="10"/>
      <c r="F88"/>
      <c r="G88"/>
      <c r="J88"/>
    </row>
    <row r="89" spans="1:10" x14ac:dyDescent="0.25">
      <c r="B89" s="15"/>
      <c r="C89" s="15" t="s">
        <v>107</v>
      </c>
      <c r="D89" s="10">
        <v>3000</v>
      </c>
      <c r="E89" s="10"/>
      <c r="F89"/>
      <c r="G89"/>
      <c r="J89"/>
    </row>
    <row r="90" spans="1:10" x14ac:dyDescent="0.25">
      <c r="B90" s="11"/>
      <c r="C90" s="11" t="s">
        <v>69</v>
      </c>
      <c r="D90" s="10">
        <v>1000</v>
      </c>
      <c r="E90" s="10"/>
      <c r="F90"/>
      <c r="G90"/>
      <c r="J90"/>
    </row>
    <row r="91" spans="1:10" x14ac:dyDescent="0.25">
      <c r="B91" s="13">
        <v>64</v>
      </c>
      <c r="C91" s="13" t="s">
        <v>70</v>
      </c>
      <c r="D91" s="10"/>
      <c r="E91" s="10"/>
      <c r="F91"/>
      <c r="G91"/>
      <c r="J91"/>
    </row>
    <row r="92" spans="1:10" x14ac:dyDescent="0.25">
      <c r="B92" s="15">
        <v>6400</v>
      </c>
      <c r="C92" s="15" t="s">
        <v>71</v>
      </c>
      <c r="D92" s="10">
        <v>15000</v>
      </c>
      <c r="E92" s="10"/>
      <c r="F92"/>
      <c r="G92"/>
      <c r="J92"/>
    </row>
    <row r="93" spans="1:10" x14ac:dyDescent="0.25">
      <c r="B93" s="15">
        <v>6401</v>
      </c>
      <c r="C93" s="15" t="s">
        <v>72</v>
      </c>
      <c r="D93" s="10"/>
      <c r="E93" s="10"/>
      <c r="F93"/>
      <c r="G93"/>
      <c r="J93"/>
    </row>
    <row r="94" spans="1:10" x14ac:dyDescent="0.25">
      <c r="B94" s="15"/>
      <c r="C94" s="15" t="s">
        <v>73</v>
      </c>
      <c r="D94" s="10">
        <v>5000</v>
      </c>
      <c r="E94" s="10"/>
      <c r="F94"/>
      <c r="G94"/>
      <c r="J94"/>
    </row>
    <row r="95" spans="1:10" x14ac:dyDescent="0.25">
      <c r="B95" s="15"/>
      <c r="C95" s="15" t="s">
        <v>73</v>
      </c>
      <c r="D95" s="10">
        <v>15000</v>
      </c>
      <c r="E95" s="10"/>
      <c r="F95"/>
      <c r="G95"/>
      <c r="J95"/>
    </row>
    <row r="96" spans="1:10" x14ac:dyDescent="0.25">
      <c r="B96" s="15">
        <v>6402</v>
      </c>
      <c r="C96" s="15" t="s">
        <v>74</v>
      </c>
      <c r="D96" s="10"/>
      <c r="E96" s="10"/>
      <c r="F96"/>
      <c r="G96"/>
      <c r="J96"/>
    </row>
    <row r="97" spans="2:10" x14ac:dyDescent="0.25">
      <c r="B97" s="17"/>
      <c r="C97" s="17" t="s">
        <v>75</v>
      </c>
      <c r="D97" s="10">
        <v>5000</v>
      </c>
      <c r="E97" s="10"/>
      <c r="F97"/>
      <c r="G97"/>
      <c r="J97"/>
    </row>
    <row r="98" spans="2:10" x14ac:dyDescent="0.25">
      <c r="B98" s="17"/>
      <c r="C98" s="17" t="s">
        <v>76</v>
      </c>
      <c r="D98" s="10">
        <v>17000</v>
      </c>
      <c r="E98" s="10"/>
      <c r="F98"/>
      <c r="G98"/>
      <c r="J98"/>
    </row>
    <row r="99" spans="2:10" x14ac:dyDescent="0.25">
      <c r="B99" s="17"/>
      <c r="C99" s="17" t="s">
        <v>77</v>
      </c>
      <c r="D99" s="10">
        <v>5500</v>
      </c>
      <c r="E99" s="10"/>
      <c r="F99"/>
      <c r="G99"/>
      <c r="J99"/>
    </row>
    <row r="100" spans="2:10" x14ac:dyDescent="0.25">
      <c r="B100" s="17"/>
      <c r="C100" s="17" t="s">
        <v>78</v>
      </c>
      <c r="D100" s="10">
        <v>13000</v>
      </c>
      <c r="E100" s="10"/>
      <c r="F100"/>
      <c r="G100"/>
      <c r="J100"/>
    </row>
    <row r="101" spans="2:10" x14ac:dyDescent="0.25">
      <c r="B101" s="15">
        <v>6405</v>
      </c>
      <c r="C101" s="15" t="s">
        <v>79</v>
      </c>
      <c r="D101" s="10">
        <v>5000</v>
      </c>
      <c r="E101" s="10"/>
      <c r="F101"/>
      <c r="G101"/>
      <c r="J101"/>
    </row>
    <row r="102" spans="2:10" x14ac:dyDescent="0.25">
      <c r="B102" s="15">
        <v>6406</v>
      </c>
      <c r="C102" s="15" t="s">
        <v>80</v>
      </c>
      <c r="D102" s="10">
        <v>7000</v>
      </c>
      <c r="E102" s="10"/>
      <c r="F102"/>
      <c r="G102"/>
      <c r="J102"/>
    </row>
    <row r="103" spans="2:10" x14ac:dyDescent="0.25">
      <c r="B103" s="15">
        <v>6407</v>
      </c>
      <c r="C103" s="15" t="s">
        <v>81</v>
      </c>
      <c r="D103" s="10">
        <v>4000</v>
      </c>
      <c r="E103" s="10"/>
      <c r="F103"/>
      <c r="G103"/>
      <c r="J103"/>
    </row>
    <row r="104" spans="2:10" x14ac:dyDescent="0.25">
      <c r="B104" s="15">
        <v>6408</v>
      </c>
      <c r="C104" s="15" t="s">
        <v>82</v>
      </c>
      <c r="D104" s="10">
        <v>8000</v>
      </c>
      <c r="E104" s="10"/>
      <c r="F104"/>
      <c r="G104"/>
      <c r="J104"/>
    </row>
    <row r="105" spans="2:10" x14ac:dyDescent="0.25">
      <c r="B105" s="15">
        <v>6498</v>
      </c>
      <c r="C105" s="15" t="s">
        <v>70</v>
      </c>
      <c r="D105" s="10">
        <v>12000</v>
      </c>
      <c r="E105" s="10"/>
      <c r="F105"/>
      <c r="G105"/>
      <c r="J105"/>
    </row>
    <row r="106" spans="2:10" x14ac:dyDescent="0.25">
      <c r="B106" s="13">
        <v>65</v>
      </c>
      <c r="C106" s="13" t="s">
        <v>83</v>
      </c>
      <c r="D106" s="10">
        <f>150000*6%</f>
        <v>9000</v>
      </c>
      <c r="E106" s="10"/>
      <c r="F106"/>
      <c r="G106"/>
      <c r="J106"/>
    </row>
    <row r="107" spans="2:10" x14ac:dyDescent="0.25">
      <c r="B107" s="13">
        <v>66</v>
      </c>
      <c r="C107" s="13" t="s">
        <v>108</v>
      </c>
      <c r="D107" s="10">
        <v>25000</v>
      </c>
      <c r="E107" s="10"/>
      <c r="F107"/>
      <c r="G107"/>
      <c r="J107"/>
    </row>
    <row r="108" spans="2:10" x14ac:dyDescent="0.25">
      <c r="B108" s="13">
        <v>70</v>
      </c>
      <c r="C108" s="13" t="s">
        <v>84</v>
      </c>
      <c r="D108" s="10"/>
      <c r="E108" s="10">
        <v>2550000</v>
      </c>
      <c r="F108"/>
      <c r="G108"/>
      <c r="J108"/>
    </row>
    <row r="109" spans="2:10" x14ac:dyDescent="0.25">
      <c r="B109" s="13">
        <v>73</v>
      </c>
      <c r="C109" s="13" t="s">
        <v>85</v>
      </c>
      <c r="D109" s="10"/>
      <c r="E109" s="10">
        <v>0</v>
      </c>
      <c r="F109"/>
      <c r="G109"/>
      <c r="J109"/>
    </row>
    <row r="110" spans="2:10" x14ac:dyDescent="0.25">
      <c r="B110" s="13">
        <v>74</v>
      </c>
      <c r="C110" s="13" t="s">
        <v>86</v>
      </c>
      <c r="D110" s="10"/>
      <c r="E110" s="10">
        <v>10000</v>
      </c>
      <c r="F110"/>
      <c r="G110"/>
      <c r="J110"/>
    </row>
    <row r="111" spans="2:10" x14ac:dyDescent="0.25">
      <c r="B111" s="13">
        <v>75</v>
      </c>
      <c r="C111" s="13" t="s">
        <v>87</v>
      </c>
      <c r="D111" s="10"/>
      <c r="E111" s="10">
        <v>5000</v>
      </c>
      <c r="F111"/>
      <c r="G111"/>
      <c r="J111"/>
    </row>
    <row r="112" spans="2:10" x14ac:dyDescent="0.25">
      <c r="B112" s="13">
        <v>76</v>
      </c>
      <c r="C112" s="13" t="s">
        <v>88</v>
      </c>
      <c r="D112" s="10"/>
      <c r="E112" s="10"/>
      <c r="F112"/>
      <c r="G112"/>
      <c r="J112"/>
    </row>
    <row r="113" spans="2:10" x14ac:dyDescent="0.25">
      <c r="B113" s="11">
        <v>7600</v>
      </c>
      <c r="C113" s="11" t="s">
        <v>109</v>
      </c>
      <c r="D113" s="10"/>
      <c r="E113" s="10">
        <v>0</v>
      </c>
      <c r="F113"/>
      <c r="G113"/>
      <c r="J113"/>
    </row>
    <row r="114" spans="2:10" x14ac:dyDescent="0.25">
      <c r="B114" s="11">
        <v>7601</v>
      </c>
      <c r="C114" s="11" t="s">
        <v>89</v>
      </c>
      <c r="D114" s="10"/>
      <c r="E114" s="10">
        <v>0</v>
      </c>
      <c r="F114"/>
      <c r="G114"/>
      <c r="J114"/>
    </row>
    <row r="115" spans="2:10" x14ac:dyDescent="0.25">
      <c r="B115" s="11">
        <v>7603</v>
      </c>
      <c r="C115" s="11" t="s">
        <v>90</v>
      </c>
      <c r="D115" s="10"/>
      <c r="E115" s="10">
        <v>500</v>
      </c>
      <c r="F115"/>
      <c r="G115"/>
      <c r="J115"/>
    </row>
    <row r="116" spans="2:10" x14ac:dyDescent="0.25">
      <c r="B116" s="11">
        <v>7698</v>
      </c>
      <c r="C116" s="11" t="s">
        <v>149</v>
      </c>
      <c r="D116" s="10"/>
      <c r="E116" s="10">
        <v>0</v>
      </c>
      <c r="F116"/>
      <c r="G116"/>
      <c r="J116"/>
    </row>
    <row r="117" spans="2:10" x14ac:dyDescent="0.25">
      <c r="B117" s="13">
        <v>81</v>
      </c>
      <c r="C117" s="13" t="s">
        <v>91</v>
      </c>
      <c r="D117" s="10"/>
      <c r="E117" s="10"/>
      <c r="F117"/>
      <c r="G117"/>
      <c r="J117"/>
    </row>
    <row r="118" spans="2:10" x14ac:dyDescent="0.25">
      <c r="B118" s="11">
        <v>8100</v>
      </c>
      <c r="C118" s="11" t="s">
        <v>92</v>
      </c>
      <c r="D118" s="10">
        <v>1800</v>
      </c>
      <c r="E118" s="10"/>
      <c r="F118"/>
      <c r="G118"/>
      <c r="J118"/>
    </row>
    <row r="119" spans="2:10" x14ac:dyDescent="0.25">
      <c r="B119" s="11">
        <v>8101</v>
      </c>
      <c r="C119" s="11" t="s">
        <v>93</v>
      </c>
      <c r="D119" s="10"/>
      <c r="E119" s="10">
        <v>300</v>
      </c>
      <c r="F119"/>
      <c r="G119"/>
      <c r="J119"/>
    </row>
    <row r="120" spans="2:10" x14ac:dyDescent="0.25">
      <c r="B120" s="15">
        <v>8102</v>
      </c>
      <c r="C120" s="15" t="s">
        <v>94</v>
      </c>
      <c r="D120" s="10">
        <v>700</v>
      </c>
      <c r="E120" s="10"/>
      <c r="F120"/>
      <c r="G120"/>
      <c r="J120"/>
    </row>
    <row r="121" spans="2:10" x14ac:dyDescent="0.25">
      <c r="B121" s="11">
        <v>8103</v>
      </c>
      <c r="C121" s="11" t="s">
        <v>95</v>
      </c>
      <c r="D121" s="10"/>
      <c r="E121" s="10">
        <v>1200</v>
      </c>
      <c r="F121"/>
      <c r="G121"/>
      <c r="J121"/>
    </row>
    <row r="122" spans="2:10" x14ac:dyDescent="0.25">
      <c r="B122" s="13">
        <v>82</v>
      </c>
      <c r="C122" s="13" t="s">
        <v>96</v>
      </c>
      <c r="D122" s="11"/>
      <c r="E122" s="10"/>
      <c r="F122" s="120"/>
      <c r="G122"/>
      <c r="J122"/>
    </row>
    <row r="123" spans="2:10" x14ac:dyDescent="0.25">
      <c r="B123" s="13">
        <v>8200</v>
      </c>
      <c r="C123" s="13" t="s">
        <v>110</v>
      </c>
      <c r="D123" s="18">
        <v>900</v>
      </c>
      <c r="E123" s="10"/>
      <c r="F123"/>
      <c r="G123"/>
      <c r="J123"/>
    </row>
    <row r="124" spans="2:10" x14ac:dyDescent="0.25">
      <c r="B124" s="11">
        <v>8201</v>
      </c>
      <c r="C124" s="11" t="s">
        <v>97</v>
      </c>
      <c r="D124" s="10"/>
      <c r="E124" s="10">
        <v>0</v>
      </c>
      <c r="F124"/>
      <c r="G124"/>
      <c r="J124"/>
    </row>
    <row r="125" spans="2:10" x14ac:dyDescent="0.25">
      <c r="B125" s="11"/>
      <c r="C125" s="11"/>
      <c r="D125" s="10"/>
      <c r="E125" s="10"/>
      <c r="F125"/>
      <c r="G125"/>
      <c r="J125"/>
    </row>
    <row r="126" spans="2:10" x14ac:dyDescent="0.25">
      <c r="B126" s="19"/>
      <c r="C126" s="20" t="s">
        <v>116</v>
      </c>
      <c r="D126" s="21">
        <f>SUM(D3:D125)</f>
        <v>3775832</v>
      </c>
      <c r="E126" s="21">
        <f>SUM(E3:E125)</f>
        <v>3775832</v>
      </c>
      <c r="F126"/>
      <c r="G126"/>
      <c r="J126"/>
    </row>
    <row r="127" spans="2:10" x14ac:dyDescent="0.25">
      <c r="D127" s="5"/>
      <c r="E127" s="5"/>
      <c r="F127"/>
      <c r="G127"/>
      <c r="J127"/>
    </row>
    <row r="128" spans="2:10" x14ac:dyDescent="0.25">
      <c r="D128" s="5"/>
      <c r="F128"/>
      <c r="G128"/>
      <c r="J128"/>
    </row>
    <row r="129" spans="3:10" x14ac:dyDescent="0.25">
      <c r="C129" s="9" t="s">
        <v>126</v>
      </c>
      <c r="D129" s="10"/>
      <c r="E129" s="5"/>
      <c r="F129" s="5"/>
      <c r="G129" s="120"/>
      <c r="J129"/>
    </row>
    <row r="130" spans="3:10" x14ac:dyDescent="0.25">
      <c r="C130" s="11" t="s">
        <v>118</v>
      </c>
      <c r="D130" s="10">
        <v>2550000</v>
      </c>
      <c r="E130" s="5"/>
      <c r="H130" s="5"/>
      <c r="I130" s="5"/>
    </row>
    <row r="131" spans="3:10" x14ac:dyDescent="0.25">
      <c r="C131" s="11" t="s">
        <v>119</v>
      </c>
      <c r="D131" s="10">
        <v>-2000000</v>
      </c>
      <c r="E131" s="5"/>
      <c r="H131" s="5"/>
      <c r="I131" s="5"/>
    </row>
    <row r="132" spans="3:10" x14ac:dyDescent="0.25">
      <c r="C132" s="11" t="s">
        <v>124</v>
      </c>
      <c r="D132" s="10">
        <v>180832</v>
      </c>
      <c r="E132" s="5"/>
      <c r="H132" s="5"/>
      <c r="I132" s="5"/>
    </row>
    <row r="133" spans="3:10" x14ac:dyDescent="0.25">
      <c r="C133" s="11" t="s">
        <v>123</v>
      </c>
      <c r="D133" s="10">
        <v>15500</v>
      </c>
      <c r="E133" s="5"/>
      <c r="H133" s="5"/>
      <c r="I133" s="5"/>
    </row>
    <row r="134" spans="3:10" x14ac:dyDescent="0.25">
      <c r="C134" s="11" t="s">
        <v>120</v>
      </c>
      <c r="D134" s="10">
        <v>-594432</v>
      </c>
      <c r="E134" s="5"/>
      <c r="H134" s="5"/>
      <c r="I134" s="5"/>
    </row>
    <row r="135" spans="3:10" x14ac:dyDescent="0.25">
      <c r="C135" s="11" t="s">
        <v>121</v>
      </c>
      <c r="D135" s="10">
        <v>-3400</v>
      </c>
      <c r="E135" s="5"/>
      <c r="H135" s="5"/>
      <c r="I135" s="5"/>
    </row>
    <row r="136" spans="3:10" x14ac:dyDescent="0.25">
      <c r="C136" s="11" t="s">
        <v>122</v>
      </c>
      <c r="D136" s="12">
        <v>1500</v>
      </c>
      <c r="E136" s="5"/>
      <c r="H136" s="5"/>
      <c r="I136" s="5"/>
    </row>
    <row r="137" spans="3:10" x14ac:dyDescent="0.25">
      <c r="C137" s="13" t="s">
        <v>125</v>
      </c>
      <c r="D137" s="14">
        <v>150000</v>
      </c>
      <c r="E137" s="5"/>
      <c r="H137" s="5"/>
      <c r="I137" s="5"/>
    </row>
    <row r="139" spans="3:10" x14ac:dyDescent="0.25">
      <c r="C139" t="s">
        <v>281</v>
      </c>
      <c r="D139" s="5">
        <v>26800</v>
      </c>
    </row>
    <row r="140" spans="3:10" x14ac:dyDescent="0.25">
      <c r="C140" s="80" t="s">
        <v>282</v>
      </c>
      <c r="D140" s="6">
        <v>176800</v>
      </c>
    </row>
    <row r="142" spans="3:10" x14ac:dyDescent="0.25">
      <c r="C142" s="4" t="s">
        <v>148</v>
      </c>
    </row>
    <row r="143" spans="3:10" x14ac:dyDescent="0.25">
      <c r="C143" t="s">
        <v>322</v>
      </c>
      <c r="D143" s="5">
        <v>51272</v>
      </c>
    </row>
    <row r="144" spans="3:10" x14ac:dyDescent="0.25">
      <c r="C144" s="2" t="s">
        <v>323</v>
      </c>
      <c r="D144">
        <v>0</v>
      </c>
    </row>
    <row r="145" spans="3:4" x14ac:dyDescent="0.25">
      <c r="C145" s="2" t="s">
        <v>324</v>
      </c>
      <c r="D145" s="5">
        <v>51272</v>
      </c>
    </row>
    <row r="146" spans="3:4" x14ac:dyDescent="0.25">
      <c r="C146" s="2" t="s">
        <v>325</v>
      </c>
      <c r="D146" s="8">
        <v>-25000</v>
      </c>
    </row>
    <row r="147" spans="3:4" x14ac:dyDescent="0.25">
      <c r="D147" s="6">
        <v>77544</v>
      </c>
    </row>
    <row r="148" spans="3:4" x14ac:dyDescent="0.25">
      <c r="C148" s="1" t="s">
        <v>326</v>
      </c>
      <c r="D148" s="5">
        <v>1000</v>
      </c>
    </row>
    <row r="149" spans="3:4" x14ac:dyDescent="0.25">
      <c r="D149" s="6">
        <v>78544</v>
      </c>
    </row>
    <row r="150" spans="3:4" x14ac:dyDescent="0.25">
      <c r="D150" s="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DCBBE-44FD-4A44-849B-AE5E5BC76120}">
  <dimension ref="C2:P71"/>
  <sheetViews>
    <sheetView tabSelected="1" workbookViewId="0">
      <selection activeCell="O66" sqref="O66"/>
    </sheetView>
  </sheetViews>
  <sheetFormatPr defaultRowHeight="15" x14ac:dyDescent="0.25"/>
  <cols>
    <col min="1" max="1" width="3.140625" customWidth="1"/>
    <col min="2" max="2" width="3.28515625" customWidth="1"/>
    <col min="3" max="3" width="10.85546875" customWidth="1"/>
    <col min="6" max="6" width="44" customWidth="1"/>
    <col min="7" max="7" width="8.5703125" customWidth="1"/>
    <col min="8" max="8" width="14.28515625" customWidth="1"/>
    <col min="9" max="9" width="11.5703125" customWidth="1"/>
    <col min="10" max="10" width="11" customWidth="1"/>
    <col min="11" max="11" width="8" customWidth="1"/>
    <col min="13" max="13" width="0.85546875" customWidth="1"/>
    <col min="14" max="14" width="16.85546875" customWidth="1"/>
    <col min="15" max="15" width="11.140625" customWidth="1"/>
    <col min="16" max="16" width="17.42578125" customWidth="1"/>
  </cols>
  <sheetData>
    <row r="2" spans="3:11" ht="30" x14ac:dyDescent="0.25">
      <c r="C2" s="162" t="s">
        <v>364</v>
      </c>
      <c r="D2" s="163" t="s">
        <v>365</v>
      </c>
      <c r="J2" s="162" t="s">
        <v>364</v>
      </c>
      <c r="K2" s="163" t="s">
        <v>365</v>
      </c>
    </row>
    <row r="3" spans="3:11" x14ac:dyDescent="0.25">
      <c r="C3" s="121">
        <v>1</v>
      </c>
      <c r="D3" s="177">
        <v>181</v>
      </c>
      <c r="E3" s="15">
        <v>6000</v>
      </c>
      <c r="F3" s="186" t="s">
        <v>51</v>
      </c>
      <c r="G3" s="187"/>
      <c r="H3" s="10">
        <v>200000</v>
      </c>
      <c r="I3" s="10"/>
      <c r="J3" s="121">
        <v>1</v>
      </c>
      <c r="K3" s="177">
        <v>181</v>
      </c>
    </row>
    <row r="4" spans="3:11" x14ac:dyDescent="0.25">
      <c r="C4" s="121">
        <v>3</v>
      </c>
      <c r="D4" s="178">
        <v>181</v>
      </c>
      <c r="E4" s="15">
        <v>6002</v>
      </c>
      <c r="F4" s="186" t="s">
        <v>52</v>
      </c>
      <c r="G4" s="187"/>
      <c r="H4" s="10">
        <v>30000</v>
      </c>
      <c r="I4" s="10"/>
      <c r="J4" s="121">
        <v>3</v>
      </c>
      <c r="K4" s="178">
        <v>181</v>
      </c>
    </row>
    <row r="5" spans="3:11" x14ac:dyDescent="0.25">
      <c r="C5" s="121">
        <v>2</v>
      </c>
      <c r="D5" s="178">
        <v>181</v>
      </c>
      <c r="E5" s="15">
        <v>6003</v>
      </c>
      <c r="F5" s="186" t="s">
        <v>53</v>
      </c>
      <c r="G5" s="187"/>
      <c r="H5" s="10">
        <v>120000</v>
      </c>
      <c r="I5" s="10"/>
      <c r="J5" s="121">
        <v>2</v>
      </c>
      <c r="K5" s="178">
        <v>181</v>
      </c>
    </row>
    <row r="6" spans="3:11" x14ac:dyDescent="0.25">
      <c r="C6" s="121">
        <v>3</v>
      </c>
      <c r="D6" s="178">
        <v>181</v>
      </c>
      <c r="E6" s="15">
        <v>6005</v>
      </c>
      <c r="F6" s="186" t="s">
        <v>54</v>
      </c>
      <c r="G6" s="187"/>
      <c r="H6" s="10">
        <v>15000</v>
      </c>
      <c r="I6" s="10"/>
      <c r="J6" s="121">
        <v>3</v>
      </c>
      <c r="K6" s="178">
        <v>181</v>
      </c>
    </row>
    <row r="7" spans="3:11" x14ac:dyDescent="0.25">
      <c r="C7" s="121"/>
      <c r="D7" s="121"/>
      <c r="E7" s="13">
        <v>61</v>
      </c>
      <c r="F7" s="188" t="s">
        <v>55</v>
      </c>
      <c r="G7" s="189"/>
      <c r="H7" s="10"/>
      <c r="I7" s="10"/>
      <c r="J7" s="121"/>
      <c r="K7" s="121"/>
    </row>
    <row r="8" spans="3:11" x14ac:dyDescent="0.25">
      <c r="C8" s="121">
        <v>9</v>
      </c>
      <c r="D8" s="143">
        <v>185</v>
      </c>
      <c r="E8" s="15">
        <v>6100</v>
      </c>
      <c r="F8" s="186" t="s">
        <v>56</v>
      </c>
      <c r="G8" s="187"/>
      <c r="H8" s="10">
        <v>10000</v>
      </c>
      <c r="I8" s="10"/>
      <c r="J8" s="121">
        <v>9</v>
      </c>
      <c r="K8" s="143">
        <v>185</v>
      </c>
    </row>
    <row r="9" spans="3:11" x14ac:dyDescent="0.25">
      <c r="C9" s="121">
        <v>9</v>
      </c>
      <c r="D9" s="143">
        <v>185</v>
      </c>
      <c r="E9" s="15">
        <v>6102</v>
      </c>
      <c r="F9" s="186" t="s">
        <v>57</v>
      </c>
      <c r="G9" s="187"/>
      <c r="H9" s="10">
        <v>5000</v>
      </c>
      <c r="I9" s="10"/>
      <c r="J9" s="121">
        <v>9</v>
      </c>
      <c r="K9" s="143">
        <v>185</v>
      </c>
    </row>
    <row r="10" spans="3:11" x14ac:dyDescent="0.25">
      <c r="C10" s="121"/>
      <c r="D10" s="121"/>
      <c r="E10" s="13">
        <v>62</v>
      </c>
      <c r="F10" s="188" t="s">
        <v>58</v>
      </c>
      <c r="G10" s="189"/>
      <c r="H10" s="10"/>
      <c r="I10" s="10"/>
      <c r="J10" s="121"/>
      <c r="K10" s="121"/>
    </row>
    <row r="11" spans="3:11" x14ac:dyDescent="0.25">
      <c r="C11" s="121">
        <v>13</v>
      </c>
      <c r="D11" s="143">
        <v>185</v>
      </c>
      <c r="E11" s="15">
        <v>6203</v>
      </c>
      <c r="F11" s="186" t="s">
        <v>59</v>
      </c>
      <c r="G11" s="187"/>
      <c r="H11" s="10">
        <v>7000</v>
      </c>
      <c r="I11" s="10"/>
      <c r="J11" s="121">
        <v>13</v>
      </c>
      <c r="K11" s="143">
        <v>185</v>
      </c>
    </row>
    <row r="12" spans="3:11" x14ac:dyDescent="0.25">
      <c r="C12" s="121">
        <v>14</v>
      </c>
      <c r="D12" s="143">
        <v>185</v>
      </c>
      <c r="E12" s="15">
        <v>6204</v>
      </c>
      <c r="F12" s="186" t="s">
        <v>60</v>
      </c>
      <c r="G12" s="187"/>
      <c r="H12" s="10">
        <v>12000</v>
      </c>
      <c r="I12" s="10"/>
      <c r="J12" s="121">
        <v>14</v>
      </c>
      <c r="K12" s="143">
        <v>185</v>
      </c>
    </row>
    <row r="13" spans="3:11" x14ac:dyDescent="0.25">
      <c r="C13" s="121">
        <v>16</v>
      </c>
      <c r="D13" s="143">
        <v>185</v>
      </c>
      <c r="E13" s="15">
        <v>6205</v>
      </c>
      <c r="F13" s="186" t="s">
        <v>61</v>
      </c>
      <c r="G13" s="187"/>
      <c r="H13" s="10">
        <v>3000</v>
      </c>
      <c r="I13" s="10"/>
      <c r="J13" s="121">
        <v>16</v>
      </c>
      <c r="K13" s="143">
        <v>185</v>
      </c>
    </row>
    <row r="14" spans="3:11" x14ac:dyDescent="0.25">
      <c r="C14" s="121">
        <v>9</v>
      </c>
      <c r="D14" s="143">
        <v>185</v>
      </c>
      <c r="E14" s="15">
        <v>6207</v>
      </c>
      <c r="F14" s="186" t="s">
        <v>62</v>
      </c>
      <c r="G14" s="187"/>
      <c r="H14" s="10">
        <v>35000</v>
      </c>
      <c r="I14" s="10"/>
      <c r="J14" s="121">
        <v>9</v>
      </c>
      <c r="K14" s="143">
        <v>185</v>
      </c>
    </row>
    <row r="15" spans="3:11" x14ac:dyDescent="0.25">
      <c r="C15" s="121">
        <v>9</v>
      </c>
      <c r="D15" s="143">
        <v>185</v>
      </c>
      <c r="E15" s="15">
        <v>6298</v>
      </c>
      <c r="F15" s="186" t="s">
        <v>63</v>
      </c>
      <c r="G15" s="187"/>
      <c r="H15" s="10">
        <v>2000</v>
      </c>
      <c r="I15" s="10"/>
      <c r="J15" s="121">
        <v>9</v>
      </c>
      <c r="K15" s="143">
        <v>185</v>
      </c>
    </row>
    <row r="16" spans="3:11" x14ac:dyDescent="0.25">
      <c r="C16" s="121"/>
      <c r="D16" s="121"/>
      <c r="E16" s="13">
        <v>63</v>
      </c>
      <c r="F16" s="188" t="s">
        <v>64</v>
      </c>
      <c r="G16" s="189"/>
      <c r="H16" s="10"/>
      <c r="I16" s="10"/>
      <c r="J16" s="121"/>
      <c r="K16" s="121"/>
    </row>
    <row r="17" spans="3:11" x14ac:dyDescent="0.25">
      <c r="C17" s="121">
        <v>16</v>
      </c>
      <c r="D17" s="143">
        <v>185</v>
      </c>
      <c r="E17" s="15">
        <v>6303</v>
      </c>
      <c r="F17" s="146" t="s">
        <v>65</v>
      </c>
      <c r="G17" s="146"/>
      <c r="H17" s="10">
        <v>3000</v>
      </c>
      <c r="I17" s="10"/>
      <c r="J17" s="121">
        <v>16</v>
      </c>
      <c r="K17" s="143">
        <v>185</v>
      </c>
    </row>
    <row r="18" spans="3:11" x14ac:dyDescent="0.25">
      <c r="C18" s="121">
        <v>16</v>
      </c>
      <c r="D18" s="143">
        <v>185</v>
      </c>
      <c r="E18" s="15">
        <v>6304</v>
      </c>
      <c r="F18" s="186" t="s">
        <v>66</v>
      </c>
      <c r="G18" s="187"/>
      <c r="H18" s="10">
        <v>2500</v>
      </c>
      <c r="I18" s="10"/>
      <c r="J18" s="121">
        <v>16</v>
      </c>
      <c r="K18" s="143">
        <v>185</v>
      </c>
    </row>
    <row r="19" spans="3:11" x14ac:dyDescent="0.25">
      <c r="C19" s="121"/>
      <c r="D19" s="121"/>
      <c r="E19" s="15">
        <v>6398</v>
      </c>
      <c r="F19" s="186" t="s">
        <v>67</v>
      </c>
      <c r="G19" s="187"/>
      <c r="H19" s="10"/>
      <c r="I19" s="10"/>
      <c r="J19" s="121"/>
      <c r="K19" s="121"/>
    </row>
    <row r="20" spans="3:11" x14ac:dyDescent="0.25">
      <c r="C20" s="121">
        <v>16</v>
      </c>
      <c r="D20" s="143">
        <v>185</v>
      </c>
      <c r="E20" s="13"/>
      <c r="F20" s="186" t="s">
        <v>68</v>
      </c>
      <c r="G20" s="187"/>
      <c r="H20" s="10">
        <v>432.00000000000006</v>
      </c>
      <c r="I20" s="10"/>
      <c r="J20" s="121">
        <v>16</v>
      </c>
      <c r="K20" s="143">
        <v>185</v>
      </c>
    </row>
    <row r="21" spans="3:11" x14ac:dyDescent="0.25">
      <c r="C21" s="121">
        <v>16</v>
      </c>
      <c r="D21" s="143">
        <v>185</v>
      </c>
      <c r="E21" s="15"/>
      <c r="F21" s="186" t="s">
        <v>107</v>
      </c>
      <c r="G21" s="187"/>
      <c r="H21" s="10">
        <v>3000</v>
      </c>
      <c r="I21" s="10"/>
      <c r="J21" s="121">
        <v>16</v>
      </c>
      <c r="K21" s="143">
        <v>185</v>
      </c>
    </row>
    <row r="22" spans="3:11" x14ac:dyDescent="0.25">
      <c r="C22" s="121">
        <v>16</v>
      </c>
      <c r="D22" s="143">
        <v>185</v>
      </c>
      <c r="E22" s="11"/>
      <c r="F22" s="184" t="s">
        <v>69</v>
      </c>
      <c r="G22" s="185"/>
      <c r="H22" s="10">
        <v>1000</v>
      </c>
      <c r="I22" s="10"/>
      <c r="J22" s="121">
        <v>16</v>
      </c>
      <c r="K22" s="143">
        <v>185</v>
      </c>
    </row>
    <row r="23" spans="3:11" x14ac:dyDescent="0.25">
      <c r="C23" s="121"/>
      <c r="D23" s="121"/>
      <c r="E23" s="13">
        <v>64</v>
      </c>
      <c r="F23" s="188" t="s">
        <v>70</v>
      </c>
      <c r="G23" s="189"/>
      <c r="H23" s="10"/>
      <c r="I23" s="10"/>
      <c r="J23" s="121"/>
      <c r="K23" s="121"/>
    </row>
    <row r="24" spans="3:11" x14ac:dyDescent="0.25">
      <c r="C24" s="121">
        <v>16</v>
      </c>
      <c r="D24" s="143">
        <v>185</v>
      </c>
      <c r="E24" s="15">
        <v>6400</v>
      </c>
      <c r="F24" s="186" t="s">
        <v>71</v>
      </c>
      <c r="G24" s="187"/>
      <c r="H24" s="10">
        <v>15000</v>
      </c>
      <c r="I24" s="10"/>
      <c r="J24" s="121">
        <v>16</v>
      </c>
      <c r="K24" s="143">
        <v>185</v>
      </c>
    </row>
    <row r="25" spans="3:11" x14ac:dyDescent="0.25">
      <c r="C25" s="121"/>
      <c r="D25" s="121"/>
      <c r="E25" s="15">
        <v>6401</v>
      </c>
      <c r="F25" s="186" t="s">
        <v>72</v>
      </c>
      <c r="G25" s="187"/>
      <c r="H25" s="10"/>
      <c r="I25" s="10"/>
      <c r="J25" s="121"/>
      <c r="K25" s="121"/>
    </row>
    <row r="26" spans="3:11" x14ac:dyDescent="0.25">
      <c r="C26" s="121">
        <v>16</v>
      </c>
      <c r="D26" s="143">
        <v>185</v>
      </c>
      <c r="E26" s="15"/>
      <c r="F26" s="186" t="s">
        <v>73</v>
      </c>
      <c r="G26" s="187"/>
      <c r="H26" s="10">
        <v>5000</v>
      </c>
      <c r="I26" s="10"/>
      <c r="J26" s="121">
        <v>16</v>
      </c>
      <c r="K26" s="143">
        <v>185</v>
      </c>
    </row>
    <row r="27" spans="3:11" x14ac:dyDescent="0.25">
      <c r="C27" s="121">
        <v>6</v>
      </c>
      <c r="D27" s="143">
        <v>185</v>
      </c>
      <c r="E27" s="15"/>
      <c r="F27" s="186" t="s">
        <v>73</v>
      </c>
      <c r="G27" s="187"/>
      <c r="H27" s="10">
        <v>15000</v>
      </c>
      <c r="I27" s="10"/>
      <c r="J27" s="121">
        <v>6</v>
      </c>
      <c r="K27" s="143">
        <v>185</v>
      </c>
    </row>
    <row r="28" spans="3:11" x14ac:dyDescent="0.25">
      <c r="C28" s="121"/>
      <c r="D28" s="121"/>
      <c r="E28" s="15">
        <v>6402</v>
      </c>
      <c r="F28" s="186" t="s">
        <v>74</v>
      </c>
      <c r="G28" s="187"/>
      <c r="H28" s="10"/>
      <c r="I28" s="10"/>
      <c r="J28" s="121"/>
      <c r="K28" s="121"/>
    </row>
    <row r="29" spans="3:11" x14ac:dyDescent="0.25">
      <c r="C29" s="121">
        <v>15</v>
      </c>
      <c r="D29" s="143">
        <v>185</v>
      </c>
      <c r="E29" s="17"/>
      <c r="F29" s="190" t="s">
        <v>75</v>
      </c>
      <c r="G29" s="191"/>
      <c r="H29" s="10">
        <v>5000</v>
      </c>
      <c r="I29" s="10"/>
      <c r="J29" s="121">
        <v>15</v>
      </c>
      <c r="K29" s="143">
        <v>185</v>
      </c>
    </row>
    <row r="30" spans="3:11" x14ac:dyDescent="0.25">
      <c r="C30" s="121">
        <v>4</v>
      </c>
      <c r="D30" s="143">
        <v>185</v>
      </c>
      <c r="E30" s="17"/>
      <c r="F30" s="190" t="s">
        <v>76</v>
      </c>
      <c r="G30" s="191"/>
      <c r="H30" s="10">
        <v>17000</v>
      </c>
      <c r="I30" s="10"/>
      <c r="J30" s="121">
        <v>4</v>
      </c>
      <c r="K30" s="143">
        <v>185</v>
      </c>
    </row>
    <row r="31" spans="3:11" x14ac:dyDescent="0.25">
      <c r="C31" s="121">
        <v>5</v>
      </c>
      <c r="D31" s="143">
        <v>185</v>
      </c>
      <c r="E31" s="17"/>
      <c r="F31" s="190" t="s">
        <v>77</v>
      </c>
      <c r="G31" s="191"/>
      <c r="H31" s="10">
        <v>5500</v>
      </c>
      <c r="I31" s="10"/>
      <c r="J31" s="121">
        <v>5</v>
      </c>
      <c r="K31" s="143">
        <v>185</v>
      </c>
    </row>
    <row r="32" spans="3:11" x14ac:dyDescent="0.25">
      <c r="C32" s="121">
        <v>15</v>
      </c>
      <c r="D32" s="143">
        <v>185</v>
      </c>
      <c r="E32" s="17"/>
      <c r="F32" s="190" t="s">
        <v>78</v>
      </c>
      <c r="G32" s="191"/>
      <c r="H32" s="10">
        <v>13000</v>
      </c>
      <c r="I32" s="10"/>
      <c r="J32" s="121">
        <v>15</v>
      </c>
      <c r="K32" s="143">
        <v>185</v>
      </c>
    </row>
    <row r="33" spans="3:16" x14ac:dyDescent="0.25">
      <c r="C33" s="121">
        <v>16</v>
      </c>
      <c r="D33" s="143">
        <v>185</v>
      </c>
      <c r="E33" s="15">
        <v>6405</v>
      </c>
      <c r="F33" s="186" t="s">
        <v>79</v>
      </c>
      <c r="G33" s="187"/>
      <c r="H33" s="10">
        <v>5000</v>
      </c>
      <c r="I33" s="10"/>
      <c r="J33" s="121">
        <v>16</v>
      </c>
      <c r="K33" s="143">
        <v>185</v>
      </c>
    </row>
    <row r="34" spans="3:16" x14ac:dyDescent="0.25">
      <c r="C34" s="121">
        <v>16</v>
      </c>
      <c r="D34" s="143">
        <v>185</v>
      </c>
      <c r="E34" s="15">
        <v>6406</v>
      </c>
      <c r="F34" s="186" t="s">
        <v>80</v>
      </c>
      <c r="G34" s="187"/>
      <c r="H34" s="10">
        <v>7000</v>
      </c>
      <c r="I34" s="10"/>
      <c r="J34" s="121">
        <v>16</v>
      </c>
      <c r="K34" s="143">
        <v>185</v>
      </c>
    </row>
    <row r="35" spans="3:16" x14ac:dyDescent="0.25">
      <c r="C35" s="121">
        <v>16</v>
      </c>
      <c r="D35" s="143">
        <v>185</v>
      </c>
      <c r="E35" s="15">
        <v>6407</v>
      </c>
      <c r="F35" s="186" t="s">
        <v>81</v>
      </c>
      <c r="G35" s="187"/>
      <c r="H35" s="10">
        <v>4000</v>
      </c>
      <c r="I35" s="10"/>
      <c r="J35" s="121">
        <v>16</v>
      </c>
      <c r="K35" s="143">
        <v>185</v>
      </c>
    </row>
    <row r="36" spans="3:16" x14ac:dyDescent="0.25">
      <c r="C36" s="121">
        <v>16</v>
      </c>
      <c r="D36" s="143">
        <v>185</v>
      </c>
      <c r="E36" s="15">
        <v>6408</v>
      </c>
      <c r="F36" s="186" t="s">
        <v>82</v>
      </c>
      <c r="G36" s="187"/>
      <c r="H36" s="10">
        <v>8000</v>
      </c>
      <c r="I36" s="10"/>
      <c r="J36" s="121">
        <v>16</v>
      </c>
      <c r="K36" s="143">
        <v>185</v>
      </c>
    </row>
    <row r="37" spans="3:16" x14ac:dyDescent="0.25">
      <c r="C37" s="121">
        <v>16</v>
      </c>
      <c r="D37" s="143">
        <v>185</v>
      </c>
      <c r="E37" s="15">
        <v>6498</v>
      </c>
      <c r="F37" s="186" t="s">
        <v>70</v>
      </c>
      <c r="G37" s="187"/>
      <c r="H37" s="10">
        <v>12000</v>
      </c>
      <c r="I37" s="10"/>
      <c r="J37" s="121">
        <v>16</v>
      </c>
      <c r="K37" s="143">
        <v>185</v>
      </c>
    </row>
    <row r="38" spans="3:16" x14ac:dyDescent="0.25">
      <c r="C38" s="121"/>
      <c r="D38" s="145">
        <v>186</v>
      </c>
      <c r="E38" s="13">
        <v>65</v>
      </c>
      <c r="F38" s="188" t="s">
        <v>83</v>
      </c>
      <c r="G38" s="189"/>
      <c r="H38" s="10">
        <v>9000</v>
      </c>
      <c r="I38" s="10"/>
      <c r="J38" s="121"/>
      <c r="K38" s="145">
        <v>186</v>
      </c>
      <c r="L38" s="252"/>
      <c r="N38" s="193" t="s">
        <v>362</v>
      </c>
      <c r="O38" s="168">
        <v>161</v>
      </c>
      <c r="P38" s="169">
        <v>2550000</v>
      </c>
    </row>
    <row r="39" spans="3:16" x14ac:dyDescent="0.25">
      <c r="C39" s="121"/>
      <c r="D39" s="172">
        <v>187</v>
      </c>
      <c r="E39" s="13">
        <v>66</v>
      </c>
      <c r="F39" s="188" t="s">
        <v>108</v>
      </c>
      <c r="G39" s="189"/>
      <c r="H39" s="10">
        <v>25000</v>
      </c>
      <c r="I39" s="10"/>
      <c r="J39" s="121"/>
      <c r="K39" s="172">
        <v>187</v>
      </c>
      <c r="L39" s="252"/>
      <c r="N39" s="193"/>
      <c r="O39" s="142">
        <v>162</v>
      </c>
      <c r="P39" s="164">
        <v>15000</v>
      </c>
    </row>
    <row r="40" spans="3:16" x14ac:dyDescent="0.25">
      <c r="C40" s="121"/>
      <c r="D40" s="167">
        <v>160</v>
      </c>
      <c r="E40" s="13">
        <v>70</v>
      </c>
      <c r="F40" s="188" t="s">
        <v>84</v>
      </c>
      <c r="G40" s="189"/>
      <c r="H40" s="10"/>
      <c r="I40" s="10">
        <v>2550000</v>
      </c>
      <c r="J40" s="121"/>
      <c r="K40" s="167">
        <v>160</v>
      </c>
      <c r="L40" s="252"/>
      <c r="N40" s="193"/>
      <c r="O40" s="148">
        <v>163</v>
      </c>
      <c r="P40" s="134">
        <v>500</v>
      </c>
    </row>
    <row r="41" spans="3:16" x14ac:dyDescent="0.25">
      <c r="C41" s="121"/>
      <c r="D41" s="121"/>
      <c r="E41" s="13">
        <v>73</v>
      </c>
      <c r="F41" s="188" t="s">
        <v>85</v>
      </c>
      <c r="G41" s="189"/>
      <c r="H41" s="10"/>
      <c r="I41" s="10">
        <v>0</v>
      </c>
      <c r="J41" s="121"/>
      <c r="K41" s="121"/>
      <c r="L41" s="252"/>
      <c r="N41" s="193"/>
      <c r="O41" s="141">
        <v>170</v>
      </c>
      <c r="P41" s="165">
        <v>1500</v>
      </c>
    </row>
    <row r="42" spans="3:16" x14ac:dyDescent="0.25">
      <c r="C42" s="121"/>
      <c r="D42" s="142">
        <v>162</v>
      </c>
      <c r="E42" s="13">
        <v>74</v>
      </c>
      <c r="F42" s="147" t="s">
        <v>86</v>
      </c>
      <c r="G42" s="147"/>
      <c r="H42" s="10"/>
      <c r="I42" s="180">
        <v>10000</v>
      </c>
      <c r="J42" s="121"/>
      <c r="K42" s="142">
        <v>162</v>
      </c>
      <c r="L42" s="150"/>
      <c r="N42" s="179"/>
      <c r="O42" s="80"/>
    </row>
    <row r="43" spans="3:16" x14ac:dyDescent="0.25">
      <c r="C43" s="121"/>
      <c r="D43" s="142">
        <v>162</v>
      </c>
      <c r="E43" s="13">
        <v>75</v>
      </c>
      <c r="F43" s="188" t="s">
        <v>87</v>
      </c>
      <c r="G43" s="189"/>
      <c r="H43" s="10"/>
      <c r="I43" s="180">
        <v>5000</v>
      </c>
      <c r="J43" s="121"/>
      <c r="K43" s="142">
        <v>162</v>
      </c>
      <c r="L43" s="150"/>
      <c r="N43" s="193" t="s">
        <v>363</v>
      </c>
      <c r="O43" s="175">
        <v>181</v>
      </c>
      <c r="P43" s="176">
        <v>365000</v>
      </c>
    </row>
    <row r="44" spans="3:16" x14ac:dyDescent="0.25">
      <c r="C44" s="121"/>
      <c r="D44" s="148">
        <v>163</v>
      </c>
      <c r="E44" s="11">
        <v>7603</v>
      </c>
      <c r="F44" s="184" t="s">
        <v>90</v>
      </c>
      <c r="G44" s="185"/>
      <c r="H44" s="10"/>
      <c r="I44" s="10">
        <v>500</v>
      </c>
      <c r="J44" s="121"/>
      <c r="K44" s="148">
        <v>163</v>
      </c>
      <c r="L44" s="252"/>
      <c r="N44" s="193"/>
      <c r="O44" s="143">
        <v>185</v>
      </c>
      <c r="P44" s="174">
        <v>195432</v>
      </c>
    </row>
    <row r="45" spans="3:16" x14ac:dyDescent="0.25">
      <c r="C45" s="121"/>
      <c r="D45" s="121"/>
      <c r="E45" s="13">
        <v>81</v>
      </c>
      <c r="F45" s="188" t="s">
        <v>91</v>
      </c>
      <c r="G45" s="189"/>
      <c r="H45" s="10"/>
      <c r="I45" s="10"/>
      <c r="J45" s="121"/>
      <c r="K45" s="121"/>
      <c r="L45" s="252"/>
      <c r="N45" s="193"/>
      <c r="O45" s="144">
        <v>186</v>
      </c>
      <c r="P45" s="138">
        <v>9000</v>
      </c>
    </row>
    <row r="46" spans="3:16" x14ac:dyDescent="0.25">
      <c r="C46" s="121"/>
      <c r="D46" s="166">
        <v>188</v>
      </c>
      <c r="E46" s="11">
        <v>8100</v>
      </c>
      <c r="F46" s="184" t="s">
        <v>92</v>
      </c>
      <c r="G46" s="185"/>
      <c r="H46" s="10">
        <v>1800</v>
      </c>
      <c r="I46" s="10"/>
      <c r="J46" s="121"/>
      <c r="K46" s="166">
        <v>188</v>
      </c>
      <c r="L46" s="252"/>
      <c r="N46" s="193"/>
      <c r="O46" s="172">
        <v>187</v>
      </c>
      <c r="P46" s="173">
        <v>25000</v>
      </c>
    </row>
    <row r="47" spans="3:16" x14ac:dyDescent="0.25">
      <c r="C47" s="121"/>
      <c r="D47" s="141">
        <v>170</v>
      </c>
      <c r="E47" s="11">
        <v>8101</v>
      </c>
      <c r="F47" s="184" t="s">
        <v>93</v>
      </c>
      <c r="G47" s="185"/>
      <c r="H47" s="10"/>
      <c r="I47" s="10">
        <v>300</v>
      </c>
      <c r="J47" s="121"/>
      <c r="K47" s="141">
        <v>170</v>
      </c>
      <c r="L47" s="252"/>
      <c r="N47" s="193"/>
      <c r="O47" s="170">
        <v>188</v>
      </c>
      <c r="P47" s="171">
        <v>3400</v>
      </c>
    </row>
    <row r="48" spans="3:16" x14ac:dyDescent="0.25">
      <c r="C48" s="121"/>
      <c r="D48" s="170">
        <v>188</v>
      </c>
      <c r="E48" s="15">
        <v>8102</v>
      </c>
      <c r="F48" s="186" t="s">
        <v>94</v>
      </c>
      <c r="G48" s="187"/>
      <c r="H48" s="10">
        <v>700</v>
      </c>
      <c r="I48" s="10"/>
      <c r="J48" s="121"/>
      <c r="K48" s="170">
        <v>188</v>
      </c>
      <c r="L48" s="252"/>
      <c r="O48" s="80"/>
    </row>
    <row r="49" spans="3:16" x14ac:dyDescent="0.25">
      <c r="C49" s="121"/>
      <c r="D49" s="141">
        <v>170</v>
      </c>
      <c r="E49" s="11">
        <v>8103</v>
      </c>
      <c r="F49" s="184" t="s">
        <v>95</v>
      </c>
      <c r="G49" s="185"/>
      <c r="H49" s="10"/>
      <c r="I49" s="10">
        <v>1200</v>
      </c>
      <c r="J49" s="121"/>
      <c r="K49" s="141">
        <v>170</v>
      </c>
      <c r="L49" s="252"/>
      <c r="N49" s="193" t="s">
        <v>361</v>
      </c>
      <c r="O49" s="149">
        <v>122</v>
      </c>
      <c r="P49" s="132">
        <v>16500</v>
      </c>
    </row>
    <row r="50" spans="3:16" x14ac:dyDescent="0.25">
      <c r="C50" s="121"/>
      <c r="D50" s="121"/>
      <c r="E50" s="13">
        <v>82</v>
      </c>
      <c r="F50" s="147" t="s">
        <v>96</v>
      </c>
      <c r="G50" s="147"/>
      <c r="H50" s="11"/>
      <c r="I50" s="10"/>
      <c r="J50" s="121"/>
      <c r="K50" s="121"/>
      <c r="L50" s="252"/>
      <c r="N50" s="193"/>
      <c r="O50" s="149">
        <v>123</v>
      </c>
      <c r="P50" s="132">
        <v>563832</v>
      </c>
    </row>
    <row r="51" spans="3:16" x14ac:dyDescent="0.25">
      <c r="C51" s="121"/>
      <c r="D51" s="166">
        <v>188</v>
      </c>
      <c r="E51" s="13">
        <v>8200</v>
      </c>
      <c r="F51" s="188" t="s">
        <v>110</v>
      </c>
      <c r="G51" s="189"/>
      <c r="H51" s="18">
        <v>900</v>
      </c>
      <c r="I51" s="10"/>
      <c r="J51" s="121"/>
      <c r="K51" s="166">
        <v>188</v>
      </c>
      <c r="L51" s="252"/>
      <c r="N51" s="193"/>
      <c r="O51" s="149">
        <v>125</v>
      </c>
      <c r="P51" s="132">
        <v>25000</v>
      </c>
    </row>
    <row r="52" spans="3:16" x14ac:dyDescent="0.25">
      <c r="N52" s="193"/>
      <c r="O52" s="149">
        <v>127</v>
      </c>
      <c r="P52" s="132">
        <v>500</v>
      </c>
    </row>
    <row r="53" spans="3:16" x14ac:dyDescent="0.25">
      <c r="N53" s="193"/>
      <c r="O53" s="149">
        <v>128</v>
      </c>
      <c r="P53" s="132">
        <v>9000</v>
      </c>
    </row>
    <row r="55" spans="3:16" ht="11.25" customHeight="1" x14ac:dyDescent="0.25"/>
    <row r="56" spans="3:16" x14ac:dyDescent="0.25">
      <c r="F56" s="193" t="s">
        <v>362</v>
      </c>
      <c r="G56" s="168">
        <v>161</v>
      </c>
      <c r="H56" s="169">
        <v>2550000</v>
      </c>
    </row>
    <row r="57" spans="3:16" x14ac:dyDescent="0.25">
      <c r="F57" s="193"/>
      <c r="G57" s="142">
        <v>162</v>
      </c>
      <c r="H57" s="164">
        <v>15000</v>
      </c>
    </row>
    <row r="58" spans="3:16" x14ac:dyDescent="0.25">
      <c r="F58" s="193"/>
      <c r="G58" s="148">
        <v>163</v>
      </c>
      <c r="H58" s="134">
        <v>500</v>
      </c>
    </row>
    <row r="59" spans="3:16" x14ac:dyDescent="0.25">
      <c r="F59" s="193"/>
      <c r="G59" s="141">
        <v>170</v>
      </c>
      <c r="H59" s="165">
        <v>1500</v>
      </c>
    </row>
    <row r="60" spans="3:16" x14ac:dyDescent="0.25">
      <c r="F60" s="179"/>
      <c r="G60" s="80"/>
    </row>
    <row r="61" spans="3:16" x14ac:dyDescent="0.25">
      <c r="F61" s="193" t="s">
        <v>363</v>
      </c>
      <c r="G61" s="175">
        <v>181</v>
      </c>
      <c r="H61" s="176">
        <v>365000</v>
      </c>
    </row>
    <row r="62" spans="3:16" x14ac:dyDescent="0.25">
      <c r="F62" s="193"/>
      <c r="G62" s="143">
        <v>185</v>
      </c>
      <c r="H62" s="174">
        <v>195432</v>
      </c>
    </row>
    <row r="63" spans="3:16" x14ac:dyDescent="0.25">
      <c r="F63" s="193"/>
      <c r="G63" s="144">
        <v>186</v>
      </c>
      <c r="H63" s="138">
        <v>9000</v>
      </c>
    </row>
    <row r="64" spans="3:16" x14ac:dyDescent="0.25">
      <c r="F64" s="193"/>
      <c r="G64" s="172">
        <v>187</v>
      </c>
      <c r="H64" s="173">
        <v>25000</v>
      </c>
    </row>
    <row r="65" spans="6:8" x14ac:dyDescent="0.25">
      <c r="F65" s="193"/>
      <c r="G65" s="170">
        <v>188</v>
      </c>
      <c r="H65" s="171">
        <v>3400</v>
      </c>
    </row>
    <row r="66" spans="6:8" x14ac:dyDescent="0.25">
      <c r="G66" s="80"/>
    </row>
    <row r="67" spans="6:8" x14ac:dyDescent="0.25">
      <c r="F67" s="193" t="s">
        <v>361</v>
      </c>
      <c r="G67" s="149">
        <v>122</v>
      </c>
      <c r="H67" s="132">
        <v>16500</v>
      </c>
    </row>
    <row r="68" spans="6:8" x14ac:dyDescent="0.25">
      <c r="F68" s="193"/>
      <c r="G68" s="149">
        <v>123</v>
      </c>
      <c r="H68" s="132">
        <v>563832</v>
      </c>
    </row>
    <row r="69" spans="6:8" x14ac:dyDescent="0.25">
      <c r="F69" s="193"/>
      <c r="G69" s="149">
        <v>125</v>
      </c>
      <c r="H69" s="132">
        <v>25000</v>
      </c>
    </row>
    <row r="70" spans="6:8" x14ac:dyDescent="0.25">
      <c r="F70" s="193"/>
      <c r="G70" s="149">
        <v>127</v>
      </c>
      <c r="H70" s="132">
        <v>500</v>
      </c>
    </row>
    <row r="71" spans="6:8" x14ac:dyDescent="0.25">
      <c r="F71" s="193"/>
      <c r="G71" s="149">
        <v>128</v>
      </c>
      <c r="H71" s="132">
        <v>9000</v>
      </c>
    </row>
  </sheetData>
  <mergeCells count="52">
    <mergeCell ref="F56:F59"/>
    <mergeCell ref="F61:F65"/>
    <mergeCell ref="F67:F71"/>
    <mergeCell ref="F15:G15"/>
    <mergeCell ref="F3:G3"/>
    <mergeCell ref="F4:G4"/>
    <mergeCell ref="F5:G5"/>
    <mergeCell ref="F6:G6"/>
    <mergeCell ref="F7:G7"/>
    <mergeCell ref="F9:G9"/>
    <mergeCell ref="F8:G8"/>
    <mergeCell ref="F10:G10"/>
    <mergeCell ref="F11:G11"/>
    <mergeCell ref="F12:G12"/>
    <mergeCell ref="F13:G13"/>
    <mergeCell ref="F14:G14"/>
    <mergeCell ref="F28:G28"/>
    <mergeCell ref="F16:G16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N38:N41"/>
    <mergeCell ref="N43:N47"/>
    <mergeCell ref="N49:N53"/>
    <mergeCell ref="F48:G48"/>
    <mergeCell ref="F49:G49"/>
    <mergeCell ref="F51:G51"/>
    <mergeCell ref="F41:G41"/>
    <mergeCell ref="F43:G43"/>
    <mergeCell ref="F44:G44"/>
    <mergeCell ref="F45:G45"/>
    <mergeCell ref="F46:G46"/>
    <mergeCell ref="F47:G47"/>
    <mergeCell ref="F40:G40"/>
    <mergeCell ref="F39:G3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1"/>
  <sheetViews>
    <sheetView workbookViewId="0">
      <selection activeCell="F18" sqref="F18"/>
    </sheetView>
  </sheetViews>
  <sheetFormatPr defaultColWidth="8.7109375" defaultRowHeight="15.75" x14ac:dyDescent="0.25"/>
  <cols>
    <col min="1" max="1" width="8.7109375" style="23"/>
    <col min="2" max="2" width="52" style="23" customWidth="1"/>
    <col min="3" max="3" width="5.28515625" style="23" customWidth="1"/>
    <col min="4" max="4" width="13.5703125" style="23" customWidth="1"/>
    <col min="5" max="5" width="8.7109375" style="23"/>
    <col min="6" max="6" width="14.85546875" style="23" customWidth="1"/>
    <col min="7" max="7" width="14.42578125" style="23" customWidth="1"/>
    <col min="8" max="16384" width="8.7109375" style="23"/>
  </cols>
  <sheetData>
    <row r="2" spans="2:7" ht="16.5" thickBot="1" x14ac:dyDescent="0.3"/>
    <row r="3" spans="2:7" ht="16.5" thickBot="1" x14ac:dyDescent="0.3">
      <c r="B3" s="35" t="s">
        <v>150</v>
      </c>
      <c r="C3" s="36"/>
      <c r="D3" s="37"/>
    </row>
    <row r="4" spans="2:7" x14ac:dyDescent="0.25">
      <c r="B4" s="38" t="s">
        <v>127</v>
      </c>
      <c r="C4" s="39"/>
      <c r="D4" s="39"/>
    </row>
    <row r="5" spans="2:7" x14ac:dyDescent="0.25">
      <c r="B5" s="31" t="s">
        <v>128</v>
      </c>
      <c r="C5" s="30"/>
      <c r="D5" s="32">
        <f>ΙΣΟΖΥΓΙΟ!E108</f>
        <v>2550000</v>
      </c>
    </row>
    <row r="6" spans="2:7" x14ac:dyDescent="0.25">
      <c r="B6" s="31" t="s">
        <v>129</v>
      </c>
      <c r="C6" s="30"/>
      <c r="D6" s="32">
        <f>ΙΣΟΖΥΓΙΟ!E110+ΙΣΟΖΥΓΙΟ!E111+ΙΣΟΖΥΓΙΟ!E119+ΙΣΟΖΥΓΙΟ!E121</f>
        <v>16500</v>
      </c>
    </row>
    <row r="7" spans="2:7" x14ac:dyDescent="0.25">
      <c r="B7" s="31" t="s">
        <v>130</v>
      </c>
      <c r="C7" s="30"/>
      <c r="D7" s="32">
        <f>ΙΣΟΖΥΓΙΟ!E115</f>
        <v>500</v>
      </c>
    </row>
    <row r="8" spans="2:7" x14ac:dyDescent="0.25">
      <c r="B8" s="31" t="s">
        <v>131</v>
      </c>
      <c r="C8" s="30"/>
      <c r="D8" s="32">
        <v>0</v>
      </c>
    </row>
    <row r="9" spans="2:7" x14ac:dyDescent="0.25">
      <c r="B9" s="31" t="s">
        <v>132</v>
      </c>
      <c r="C9" s="30"/>
      <c r="D9" s="32">
        <v>0</v>
      </c>
    </row>
    <row r="10" spans="2:7" x14ac:dyDescent="0.25">
      <c r="B10" s="33" t="s">
        <v>133</v>
      </c>
      <c r="C10" s="30"/>
      <c r="D10" s="32">
        <v>0</v>
      </c>
    </row>
    <row r="11" spans="2:7" x14ac:dyDescent="0.25">
      <c r="B11" s="33" t="s">
        <v>134</v>
      </c>
      <c r="C11" s="30"/>
      <c r="D11" s="32">
        <v>0</v>
      </c>
    </row>
    <row r="12" spans="2:7" x14ac:dyDescent="0.25">
      <c r="B12" s="31" t="s">
        <v>135</v>
      </c>
      <c r="C12" s="30"/>
      <c r="D12" s="32">
        <v>0</v>
      </c>
    </row>
    <row r="13" spans="2:7" x14ac:dyDescent="0.25">
      <c r="B13" s="31" t="s">
        <v>136</v>
      </c>
      <c r="C13" s="30"/>
      <c r="D13" s="34">
        <v>0</v>
      </c>
    </row>
    <row r="14" spans="2:7" x14ac:dyDescent="0.25">
      <c r="B14" s="31" t="s">
        <v>137</v>
      </c>
      <c r="C14" s="30"/>
      <c r="D14" s="32">
        <v>0</v>
      </c>
      <c r="F14" s="24">
        <f>SUM(D5:D14)</f>
        <v>2567000</v>
      </c>
      <c r="G14" s="24">
        <f>SUM(ΙΣΟΖΥΓΙΟ!E107:E125)</f>
        <v>2567000</v>
      </c>
    </row>
    <row r="15" spans="2:7" ht="16.5" thickBot="1" x14ac:dyDescent="0.3">
      <c r="G15" s="26">
        <f>F14-G14</f>
        <v>0</v>
      </c>
    </row>
    <row r="16" spans="2:7" x14ac:dyDescent="0.25">
      <c r="B16" s="40" t="s">
        <v>151</v>
      </c>
      <c r="C16" s="41"/>
      <c r="D16" s="42"/>
    </row>
    <row r="17" spans="2:7" x14ac:dyDescent="0.25">
      <c r="B17" s="29" t="s">
        <v>138</v>
      </c>
      <c r="C17" s="30"/>
      <c r="D17" s="30"/>
    </row>
    <row r="18" spans="2:7" x14ac:dyDescent="0.25">
      <c r="B18" s="31" t="s">
        <v>139</v>
      </c>
      <c r="C18" s="30"/>
      <c r="D18" s="32">
        <f>SUM(ΙΣΟΖΥΓΙΟ!D71:D74)</f>
        <v>365000</v>
      </c>
    </row>
    <row r="19" spans="2:7" x14ac:dyDescent="0.25">
      <c r="B19" s="31" t="s">
        <v>140</v>
      </c>
      <c r="C19" s="30"/>
      <c r="D19" s="32">
        <v>0</v>
      </c>
    </row>
    <row r="20" spans="2:7" x14ac:dyDescent="0.25">
      <c r="B20" s="31" t="s">
        <v>141</v>
      </c>
      <c r="C20" s="30"/>
      <c r="D20" s="32">
        <v>0</v>
      </c>
    </row>
    <row r="21" spans="2:7" x14ac:dyDescent="0.25">
      <c r="B21" s="33" t="s">
        <v>142</v>
      </c>
      <c r="C21" s="30"/>
      <c r="D21" s="32">
        <v>0</v>
      </c>
    </row>
    <row r="22" spans="2:7" x14ac:dyDescent="0.25">
      <c r="B22" s="31" t="s">
        <v>143</v>
      </c>
      <c r="C22" s="30"/>
      <c r="D22" s="32">
        <f>SUM(ΙΣΟΖΥΓΙΟ!D75:D105)+ΙΣΟΖΥΓΙΟ!D123+ΙΣΟΖΥΓΙΟ!D120+ΙΣΟΖΥΓΙΟ!D118</f>
        <v>198832</v>
      </c>
      <c r="F22" s="44">
        <f>SUM(D18:D22)</f>
        <v>563832</v>
      </c>
    </row>
    <row r="23" spans="2:7" x14ac:dyDescent="0.25">
      <c r="B23" s="33" t="s">
        <v>144</v>
      </c>
      <c r="C23" s="30"/>
      <c r="D23" s="32">
        <f>ΙΣΟΖΥΓΙΟ!D106</f>
        <v>9000</v>
      </c>
    </row>
    <row r="24" spans="2:7" x14ac:dyDescent="0.25">
      <c r="B24" s="33" t="s">
        <v>145</v>
      </c>
      <c r="C24" s="30"/>
      <c r="D24" s="32">
        <f>ΙΣΟΖΥΓΙΟ!D107</f>
        <v>25000</v>
      </c>
    </row>
    <row r="25" spans="2:7" x14ac:dyDescent="0.25">
      <c r="B25" s="31" t="s">
        <v>146</v>
      </c>
      <c r="C25" s="30"/>
      <c r="D25" s="32">
        <v>0</v>
      </c>
    </row>
    <row r="26" spans="2:7" x14ac:dyDescent="0.25">
      <c r="B26" s="31" t="s">
        <v>147</v>
      </c>
      <c r="C26" s="30"/>
      <c r="D26" s="32">
        <v>0</v>
      </c>
    </row>
    <row r="27" spans="2:7" x14ac:dyDescent="0.25">
      <c r="B27" s="31" t="s">
        <v>148</v>
      </c>
      <c r="C27" s="30"/>
      <c r="D27" s="43"/>
      <c r="F27" s="24">
        <f>-SUM(D18:D27)</f>
        <v>-597832</v>
      </c>
      <c r="G27" s="24">
        <f>F27</f>
        <v>-597832</v>
      </c>
    </row>
    <row r="28" spans="2:7" x14ac:dyDescent="0.25">
      <c r="F28" s="27" t="e">
        <f>-ΙΣΟΖΥΓΙΟ!#REF!+ΙΣΟΖΥΓΙΟ!#REF!</f>
        <v>#REF!</v>
      </c>
      <c r="G28" s="24">
        <f>SUM(ΙΣΟΖΥΓΙΟ!D71:D125)</f>
        <v>597832</v>
      </c>
    </row>
    <row r="29" spans="2:7" x14ac:dyDescent="0.25">
      <c r="F29" s="23" t="e">
        <f>SUM(F13:F28)</f>
        <v>#REF!</v>
      </c>
      <c r="G29" s="28">
        <f>SUM(G27:G28)</f>
        <v>0</v>
      </c>
    </row>
    <row r="30" spans="2:7" x14ac:dyDescent="0.25">
      <c r="F30" s="24" t="e">
        <f>ΙΣΟΖΥΓΙΟ!#REF!</f>
        <v>#REF!</v>
      </c>
    </row>
    <row r="31" spans="2:7" x14ac:dyDescent="0.25">
      <c r="F31" s="28" t="e">
        <f>F29-F30</f>
        <v>#REF!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4"/>
  <sheetViews>
    <sheetView workbookViewId="0">
      <selection activeCell="H19" sqref="H19"/>
    </sheetView>
  </sheetViews>
  <sheetFormatPr defaultColWidth="8.7109375" defaultRowHeight="15.75" x14ac:dyDescent="0.25"/>
  <cols>
    <col min="1" max="1" width="8.7109375" style="23"/>
    <col min="2" max="2" width="8.5703125" style="23" customWidth="1"/>
    <col min="3" max="3" width="0.85546875" style="23" customWidth="1"/>
    <col min="4" max="4" width="39.42578125" style="55" customWidth="1"/>
    <col min="5" max="5" width="3.5703125" style="23" customWidth="1"/>
    <col min="6" max="6" width="6.7109375" style="23" customWidth="1"/>
    <col min="7" max="7" width="0.28515625" style="23" hidden="1" customWidth="1"/>
    <col min="8" max="8" width="16" style="23" customWidth="1"/>
    <col min="9" max="9" width="8.7109375" style="23"/>
    <col min="10" max="10" width="15.85546875" style="23" customWidth="1"/>
    <col min="11" max="16384" width="8.7109375" style="23"/>
  </cols>
  <sheetData>
    <row r="3" spans="2:8" ht="31.5" x14ac:dyDescent="0.25">
      <c r="B3" s="194" t="s">
        <v>152</v>
      </c>
      <c r="C3" s="195"/>
      <c r="D3" s="52" t="s">
        <v>153</v>
      </c>
      <c r="E3" s="45"/>
      <c r="F3" s="196" t="s">
        <v>201</v>
      </c>
      <c r="G3" s="197"/>
      <c r="H3" s="56">
        <f>'Ε3-Ζ'!D5</f>
        <v>2550000</v>
      </c>
    </row>
    <row r="4" spans="2:8" x14ac:dyDescent="0.25">
      <c r="B4" s="46"/>
      <c r="C4" s="45"/>
      <c r="D4" s="53"/>
      <c r="E4" s="45"/>
      <c r="F4" s="47"/>
      <c r="G4" s="47"/>
      <c r="H4" s="30"/>
    </row>
    <row r="5" spans="2:8" x14ac:dyDescent="0.25">
      <c r="B5" s="194"/>
      <c r="C5" s="195"/>
      <c r="D5" s="52" t="s">
        <v>154</v>
      </c>
      <c r="E5" s="45"/>
      <c r="F5" s="48"/>
      <c r="G5" s="49"/>
      <c r="H5" s="30"/>
    </row>
    <row r="6" spans="2:8" x14ac:dyDescent="0.25">
      <c r="B6" s="194"/>
      <c r="C6" s="195"/>
      <c r="D6" s="52" t="s">
        <v>155</v>
      </c>
      <c r="E6" s="45"/>
      <c r="F6" s="198" t="s">
        <v>156</v>
      </c>
      <c r="G6" s="199"/>
      <c r="H6" s="32">
        <f>-ΙΣΟΖΥΓΙΟ!D18</f>
        <v>-250000</v>
      </c>
    </row>
    <row r="7" spans="2:8" ht="31.5" x14ac:dyDescent="0.25">
      <c r="B7" s="194"/>
      <c r="C7" s="195"/>
      <c r="D7" s="52" t="s">
        <v>157</v>
      </c>
      <c r="E7" s="45"/>
      <c r="F7" s="196" t="s">
        <v>158</v>
      </c>
      <c r="G7" s="197"/>
      <c r="H7" s="32">
        <f>-ΙΣΟΖΥΓΙΟ!D16+ΙΣΟΖΥΓΙΟ!E17</f>
        <v>-1750000</v>
      </c>
    </row>
    <row r="8" spans="2:8" x14ac:dyDescent="0.25">
      <c r="B8" s="194"/>
      <c r="C8" s="195"/>
      <c r="D8" s="52" t="s">
        <v>159</v>
      </c>
      <c r="E8" s="45"/>
      <c r="F8" s="196" t="s">
        <v>160</v>
      </c>
      <c r="G8" s="197"/>
      <c r="H8" s="30">
        <v>0</v>
      </c>
    </row>
    <row r="9" spans="2:8" x14ac:dyDescent="0.25">
      <c r="B9" s="194"/>
      <c r="C9" s="195"/>
      <c r="D9" s="52" t="s">
        <v>161</v>
      </c>
      <c r="E9" s="45"/>
      <c r="F9" s="196" t="s">
        <v>162</v>
      </c>
      <c r="G9" s="197"/>
      <c r="H9" s="32">
        <f>ΙΣΟΖΥΓΙΟ!D132</f>
        <v>180832</v>
      </c>
    </row>
    <row r="10" spans="2:8" x14ac:dyDescent="0.25">
      <c r="B10" s="46"/>
      <c r="C10" s="45"/>
      <c r="D10" s="53"/>
      <c r="E10" s="45"/>
      <c r="F10" s="50"/>
      <c r="G10" s="45"/>
      <c r="H10" s="30"/>
    </row>
    <row r="11" spans="2:8" ht="31.5" x14ac:dyDescent="0.25">
      <c r="B11" s="194"/>
      <c r="C11" s="195"/>
      <c r="D11" s="52" t="s">
        <v>163</v>
      </c>
      <c r="E11" s="45"/>
      <c r="F11" s="196" t="s">
        <v>164</v>
      </c>
      <c r="G11" s="197"/>
      <c r="H11" s="30">
        <v>0</v>
      </c>
    </row>
    <row r="12" spans="2:8" x14ac:dyDescent="0.25">
      <c r="B12" s="194"/>
      <c r="C12" s="195"/>
      <c r="D12" s="200" t="s">
        <v>165</v>
      </c>
      <c r="E12" s="201"/>
      <c r="F12" s="196" t="s">
        <v>166</v>
      </c>
      <c r="G12" s="197"/>
      <c r="H12" s="30">
        <v>0</v>
      </c>
    </row>
    <row r="13" spans="2:8" x14ac:dyDescent="0.25">
      <c r="B13" s="194" t="s">
        <v>167</v>
      </c>
      <c r="C13" s="195"/>
      <c r="D13" s="202" t="s">
        <v>168</v>
      </c>
      <c r="E13" s="203"/>
      <c r="F13" s="196" t="s">
        <v>169</v>
      </c>
      <c r="G13" s="197"/>
      <c r="H13" s="56">
        <f>SUM(H6:H12)</f>
        <v>-1819168</v>
      </c>
    </row>
    <row r="14" spans="2:8" x14ac:dyDescent="0.25">
      <c r="B14" s="46"/>
      <c r="C14" s="45"/>
      <c r="D14" s="53"/>
      <c r="E14" s="45"/>
      <c r="F14" s="47"/>
      <c r="G14" s="47"/>
      <c r="H14" s="30"/>
    </row>
    <row r="15" spans="2:8" x14ac:dyDescent="0.25">
      <c r="B15" s="51"/>
      <c r="C15" s="47"/>
      <c r="D15" s="54"/>
      <c r="E15" s="47"/>
      <c r="F15" s="47"/>
      <c r="G15" s="47"/>
      <c r="H15" s="30"/>
    </row>
    <row r="16" spans="2:8" x14ac:dyDescent="0.25">
      <c r="B16" s="194" t="s">
        <v>170</v>
      </c>
      <c r="C16" s="195"/>
      <c r="D16" s="52" t="s">
        <v>171</v>
      </c>
      <c r="E16" s="45"/>
      <c r="F16" s="196" t="s">
        <v>172</v>
      </c>
      <c r="G16" s="197"/>
      <c r="H16" s="32">
        <f>H13</f>
        <v>-1819168</v>
      </c>
    </row>
    <row r="17" spans="2:10" x14ac:dyDescent="0.25">
      <c r="B17" s="194" t="s">
        <v>173</v>
      </c>
      <c r="C17" s="195"/>
      <c r="D17" s="52" t="s">
        <v>174</v>
      </c>
      <c r="E17" s="45"/>
      <c r="F17" s="196" t="s">
        <v>175</v>
      </c>
      <c r="G17" s="197"/>
      <c r="H17" s="56">
        <f>H3+H16</f>
        <v>730832</v>
      </c>
      <c r="J17" s="24">
        <f>ΙΣΟΖΥΓΙΟ!D130+ΙΣΟΖΥΓΙΟ!D131+ΙΣΟΖΥΓΙΟ!D132</f>
        <v>730832</v>
      </c>
    </row>
    <row r="18" spans="2:10" x14ac:dyDescent="0.25">
      <c r="B18" s="51"/>
      <c r="C18" s="47"/>
      <c r="D18" s="54"/>
      <c r="E18" s="47"/>
      <c r="F18" s="47"/>
      <c r="G18" s="47"/>
      <c r="H18" s="30"/>
      <c r="J18" s="28">
        <f>H17-J17</f>
        <v>0</v>
      </c>
    </row>
    <row r="19" spans="2:10" ht="31.5" x14ac:dyDescent="0.25">
      <c r="B19" s="194" t="s">
        <v>176</v>
      </c>
      <c r="C19" s="195"/>
      <c r="D19" s="52" t="s">
        <v>177</v>
      </c>
      <c r="E19" s="45"/>
      <c r="F19" s="196" t="s">
        <v>178</v>
      </c>
      <c r="G19" s="197"/>
      <c r="H19" s="32">
        <f>'Ε3-Ζ'!D6</f>
        <v>16500</v>
      </c>
    </row>
    <row r="20" spans="2:10" x14ac:dyDescent="0.25">
      <c r="B20" s="51"/>
      <c r="C20" s="47"/>
      <c r="D20" s="54"/>
      <c r="E20" s="47"/>
      <c r="F20" s="47"/>
      <c r="G20" s="47"/>
      <c r="H20" s="30"/>
    </row>
    <row r="21" spans="2:10" x14ac:dyDescent="0.25">
      <c r="B21" s="194" t="s">
        <v>179</v>
      </c>
      <c r="C21" s="195"/>
      <c r="D21" s="202" t="s">
        <v>180</v>
      </c>
      <c r="E21" s="203"/>
      <c r="F21" s="196" t="s">
        <v>181</v>
      </c>
      <c r="G21" s="197"/>
      <c r="H21" s="32">
        <f>-SUM('Ε3-Ζ'!D18:D22)</f>
        <v>-563832</v>
      </c>
      <c r="J21" s="24">
        <f>'Ε3-Ζ'!F22</f>
        <v>563832</v>
      </c>
    </row>
    <row r="22" spans="2:10" x14ac:dyDescent="0.25">
      <c r="B22" s="51"/>
      <c r="C22" s="47"/>
      <c r="D22" s="54"/>
      <c r="E22" s="47"/>
      <c r="F22" s="47"/>
      <c r="G22" s="47"/>
      <c r="H22" s="30"/>
      <c r="J22" s="28">
        <f>H21+J21</f>
        <v>0</v>
      </c>
    </row>
    <row r="23" spans="2:10" x14ac:dyDescent="0.25">
      <c r="B23" s="194" t="s">
        <v>182</v>
      </c>
      <c r="C23" s="195"/>
      <c r="D23" s="202" t="s">
        <v>183</v>
      </c>
      <c r="E23" s="203"/>
      <c r="F23" s="196" t="s">
        <v>184</v>
      </c>
      <c r="G23" s="197"/>
      <c r="H23" s="56">
        <f>H17+H19+H21</f>
        <v>183500</v>
      </c>
    </row>
    <row r="24" spans="2:10" x14ac:dyDescent="0.25">
      <c r="B24" s="51"/>
      <c r="C24" s="47"/>
      <c r="D24" s="54"/>
      <c r="E24" s="47"/>
      <c r="F24" s="47"/>
      <c r="G24" s="47"/>
      <c r="H24" s="30"/>
    </row>
    <row r="25" spans="2:10" x14ac:dyDescent="0.25">
      <c r="B25" s="194" t="s">
        <v>185</v>
      </c>
      <c r="C25" s="195"/>
      <c r="D25" s="202" t="s">
        <v>145</v>
      </c>
      <c r="E25" s="203"/>
      <c r="F25" s="196" t="s">
        <v>186</v>
      </c>
      <c r="G25" s="197"/>
      <c r="H25" s="32">
        <f>-'Ε3-Ζ'!D24</f>
        <v>-25000</v>
      </c>
    </row>
    <row r="26" spans="2:10" x14ac:dyDescent="0.25">
      <c r="B26" s="51"/>
      <c r="C26" s="47"/>
      <c r="D26" s="54"/>
      <c r="E26" s="47"/>
      <c r="F26" s="47"/>
      <c r="G26" s="47"/>
      <c r="H26" s="30"/>
    </row>
    <row r="27" spans="2:10" x14ac:dyDescent="0.25">
      <c r="B27" s="194" t="s">
        <v>187</v>
      </c>
      <c r="C27" s="195"/>
      <c r="D27" s="202" t="s">
        <v>188</v>
      </c>
      <c r="E27" s="203"/>
      <c r="F27" s="196" t="s">
        <v>189</v>
      </c>
      <c r="G27" s="197"/>
      <c r="H27" s="32">
        <f>H23+H25</f>
        <v>158500</v>
      </c>
    </row>
    <row r="28" spans="2:10" x14ac:dyDescent="0.25">
      <c r="B28" s="51"/>
      <c r="C28" s="47"/>
      <c r="D28" s="54"/>
      <c r="E28" s="47"/>
      <c r="F28" s="47"/>
      <c r="G28" s="47"/>
      <c r="H28" s="30"/>
    </row>
    <row r="29" spans="2:10" x14ac:dyDescent="0.25">
      <c r="B29" s="194" t="s">
        <v>190</v>
      </c>
      <c r="C29" s="195"/>
      <c r="D29" s="52" t="s">
        <v>191</v>
      </c>
      <c r="E29" s="45"/>
      <c r="F29" s="196" t="s">
        <v>192</v>
      </c>
      <c r="G29" s="197"/>
      <c r="H29" s="32">
        <f>'Ε3-Ζ'!D7</f>
        <v>500</v>
      </c>
    </row>
    <row r="30" spans="2:10" x14ac:dyDescent="0.25">
      <c r="B30" s="194" t="s">
        <v>193</v>
      </c>
      <c r="C30" s="195"/>
      <c r="D30" s="52" t="s">
        <v>194</v>
      </c>
      <c r="E30" s="45"/>
      <c r="F30" s="196" t="s">
        <v>195</v>
      </c>
      <c r="G30" s="197"/>
      <c r="H30" s="32">
        <f>-'Ε3-Ζ'!D23</f>
        <v>-9000</v>
      </c>
    </row>
    <row r="31" spans="2:10" x14ac:dyDescent="0.25">
      <c r="B31" s="51"/>
      <c r="C31" s="47"/>
      <c r="D31" s="54"/>
      <c r="E31" s="47"/>
      <c r="F31" s="47"/>
      <c r="G31" s="47"/>
      <c r="H31" s="30"/>
    </row>
    <row r="32" spans="2:10" x14ac:dyDescent="0.25">
      <c r="B32" s="194" t="s">
        <v>196</v>
      </c>
      <c r="C32" s="195"/>
      <c r="D32" s="202" t="s">
        <v>197</v>
      </c>
      <c r="E32" s="203"/>
      <c r="F32" s="196" t="s">
        <v>198</v>
      </c>
      <c r="G32" s="197"/>
      <c r="H32" s="56">
        <f>H27+H29+H30</f>
        <v>150000</v>
      </c>
      <c r="J32" s="24">
        <f>ΙΣΟΖΥΓΙΟ!D137</f>
        <v>150000</v>
      </c>
    </row>
    <row r="33" spans="2:10" x14ac:dyDescent="0.25">
      <c r="B33" s="51"/>
      <c r="C33" s="47"/>
      <c r="D33" s="54"/>
      <c r="E33" s="47"/>
      <c r="F33" s="47"/>
      <c r="G33" s="47"/>
      <c r="H33" s="30"/>
      <c r="J33" s="25">
        <f>H32-J32</f>
        <v>0</v>
      </c>
    </row>
    <row r="34" spans="2:10" ht="16.5" thickBot="1" x14ac:dyDescent="0.3">
      <c r="B34" s="204" t="s">
        <v>199</v>
      </c>
      <c r="C34" s="205"/>
      <c r="D34" s="205"/>
      <c r="E34" s="205"/>
      <c r="F34" s="206" t="s">
        <v>200</v>
      </c>
      <c r="G34" s="207"/>
      <c r="H34" s="57">
        <f>H17/H3</f>
        <v>0.28660078431372549</v>
      </c>
    </row>
  </sheetData>
  <mergeCells count="46">
    <mergeCell ref="B34:E34"/>
    <mergeCell ref="F34:G34"/>
    <mergeCell ref="B30:C30"/>
    <mergeCell ref="F30:G30"/>
    <mergeCell ref="B32:C32"/>
    <mergeCell ref="D32:E32"/>
    <mergeCell ref="F32:G32"/>
    <mergeCell ref="B27:C27"/>
    <mergeCell ref="D27:E27"/>
    <mergeCell ref="F27:G27"/>
    <mergeCell ref="B29:C29"/>
    <mergeCell ref="F29:G29"/>
    <mergeCell ref="B23:C23"/>
    <mergeCell ref="D23:E23"/>
    <mergeCell ref="F23:G23"/>
    <mergeCell ref="B25:C25"/>
    <mergeCell ref="D25:E25"/>
    <mergeCell ref="F25:G25"/>
    <mergeCell ref="B19:C19"/>
    <mergeCell ref="F19:G19"/>
    <mergeCell ref="B21:C21"/>
    <mergeCell ref="D21:E21"/>
    <mergeCell ref="F21:G21"/>
    <mergeCell ref="B16:C16"/>
    <mergeCell ref="F16:G16"/>
    <mergeCell ref="B17:C17"/>
    <mergeCell ref="F17:G17"/>
    <mergeCell ref="B12:C12"/>
    <mergeCell ref="D12:E12"/>
    <mergeCell ref="F12:G12"/>
    <mergeCell ref="B13:C13"/>
    <mergeCell ref="D13:E13"/>
    <mergeCell ref="F13:G13"/>
    <mergeCell ref="B9:C9"/>
    <mergeCell ref="F9:G9"/>
    <mergeCell ref="B11:C11"/>
    <mergeCell ref="F11:G11"/>
    <mergeCell ref="B7:C7"/>
    <mergeCell ref="F7:G7"/>
    <mergeCell ref="B8:C8"/>
    <mergeCell ref="F8:G8"/>
    <mergeCell ref="B3:C3"/>
    <mergeCell ref="F3:G3"/>
    <mergeCell ref="B5:C5"/>
    <mergeCell ref="B6:C6"/>
    <mergeCell ref="F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4"/>
  <sheetViews>
    <sheetView workbookViewId="0">
      <selection activeCell="D20" sqref="D20"/>
    </sheetView>
  </sheetViews>
  <sheetFormatPr defaultColWidth="8.7109375" defaultRowHeight="15" x14ac:dyDescent="0.25"/>
  <cols>
    <col min="1" max="1" width="8.7109375" style="59"/>
    <col min="2" max="2" width="6.140625" style="59" customWidth="1"/>
    <col min="3" max="3" width="29.5703125" style="59" customWidth="1"/>
    <col min="4" max="4" width="12.85546875" style="59" customWidth="1"/>
    <col min="5" max="5" width="12.42578125" style="59" customWidth="1"/>
    <col min="6" max="6" width="16.42578125" style="59" customWidth="1"/>
    <col min="7" max="16384" width="8.7109375" style="59"/>
  </cols>
  <sheetData>
    <row r="2" spans="2:6" ht="15.75" thickBot="1" x14ac:dyDescent="0.3"/>
    <row r="3" spans="2:6" ht="15.75" thickBot="1" x14ac:dyDescent="0.3">
      <c r="B3" s="208" t="s">
        <v>205</v>
      </c>
      <c r="C3" s="210" t="s">
        <v>206</v>
      </c>
      <c r="D3" s="212" t="s">
        <v>207</v>
      </c>
      <c r="E3" s="65" t="s">
        <v>208</v>
      </c>
      <c r="F3" s="66"/>
    </row>
    <row r="4" spans="2:6" ht="75.75" thickBot="1" x14ac:dyDescent="0.3">
      <c r="B4" s="209"/>
      <c r="C4" s="211"/>
      <c r="D4" s="213"/>
      <c r="E4" s="67" t="s">
        <v>209</v>
      </c>
      <c r="F4" s="67" t="s">
        <v>210</v>
      </c>
    </row>
    <row r="5" spans="2:6" ht="45.75" thickBot="1" x14ac:dyDescent="0.3">
      <c r="B5" s="58">
        <v>1</v>
      </c>
      <c r="C5" s="60" t="s">
        <v>211</v>
      </c>
      <c r="D5" s="61">
        <v>5000</v>
      </c>
      <c r="E5" s="62"/>
      <c r="F5" s="61">
        <f>D5</f>
        <v>5000</v>
      </c>
    </row>
    <row r="6" spans="2:6" ht="60.75" thickBot="1" x14ac:dyDescent="0.3">
      <c r="B6" s="58">
        <v>2</v>
      </c>
      <c r="C6" s="60" t="s">
        <v>212</v>
      </c>
      <c r="D6" s="61">
        <v>10000</v>
      </c>
      <c r="E6" s="61">
        <f>D6</f>
        <v>10000</v>
      </c>
      <c r="F6" s="62"/>
    </row>
    <row r="7" spans="2:6" ht="30.75" thickBot="1" x14ac:dyDescent="0.3">
      <c r="B7" s="58">
        <v>3</v>
      </c>
      <c r="C7" s="60" t="s">
        <v>213</v>
      </c>
      <c r="D7" s="61">
        <v>2000</v>
      </c>
      <c r="E7" s="62"/>
      <c r="F7" s="61">
        <f>D7</f>
        <v>2000</v>
      </c>
    </row>
    <row r="8" spans="2:6" ht="30.75" thickBot="1" x14ac:dyDescent="0.3">
      <c r="B8" s="58">
        <v>4</v>
      </c>
      <c r="C8" s="60" t="s">
        <v>214</v>
      </c>
      <c r="D8" s="61">
        <v>3000</v>
      </c>
      <c r="E8" s="62"/>
      <c r="F8" s="61">
        <f>D8</f>
        <v>3000</v>
      </c>
    </row>
    <row r="9" spans="2:6" ht="30.75" thickBot="1" x14ac:dyDescent="0.3">
      <c r="B9" s="58">
        <v>5</v>
      </c>
      <c r="C9" s="60" t="s">
        <v>215</v>
      </c>
      <c r="D9" s="61">
        <v>1000</v>
      </c>
      <c r="E9" s="62"/>
      <c r="F9" s="61">
        <v>1000</v>
      </c>
    </row>
    <row r="10" spans="2:6" ht="30.75" thickBot="1" x14ac:dyDescent="0.3">
      <c r="B10" s="58">
        <v>6</v>
      </c>
      <c r="C10" s="60" t="s">
        <v>218</v>
      </c>
      <c r="D10" s="61">
        <v>2000</v>
      </c>
      <c r="E10" s="61">
        <f>D10</f>
        <v>2000</v>
      </c>
      <c r="F10" s="62"/>
    </row>
    <row r="11" spans="2:6" ht="15.75" thickBot="1" x14ac:dyDescent="0.3">
      <c r="B11" s="58">
        <v>6</v>
      </c>
      <c r="C11" s="60" t="s">
        <v>216</v>
      </c>
      <c r="D11" s="61">
        <v>1800</v>
      </c>
      <c r="E11" s="62"/>
      <c r="F11" s="61">
        <f>D11</f>
        <v>1800</v>
      </c>
    </row>
    <row r="12" spans="2:6" ht="30.75" thickBot="1" x14ac:dyDescent="0.3">
      <c r="B12" s="58">
        <v>7</v>
      </c>
      <c r="C12" s="60" t="s">
        <v>217</v>
      </c>
      <c r="D12" s="61">
        <v>2000</v>
      </c>
      <c r="E12" s="62"/>
      <c r="F12" s="61">
        <f>D12</f>
        <v>2000</v>
      </c>
    </row>
    <row r="13" spans="2:6" ht="15.75" thickBot="1" x14ac:dyDescent="0.3">
      <c r="B13" s="58"/>
      <c r="C13" s="63" t="s">
        <v>204</v>
      </c>
      <c r="D13" s="64">
        <f>SUM(D5:D12)</f>
        <v>26800</v>
      </c>
      <c r="E13" s="64">
        <f t="shared" ref="E13:F13" si="0">SUM(E5:E12)</f>
        <v>12000</v>
      </c>
      <c r="F13" s="64">
        <f t="shared" si="0"/>
        <v>14800</v>
      </c>
    </row>
    <row r="14" spans="2:6" x14ac:dyDescent="0.25">
      <c r="F14" s="68">
        <f>SUM(E13:F13)</f>
        <v>26800</v>
      </c>
    </row>
  </sheetData>
  <mergeCells count="3">
    <mergeCell ref="B3:B4"/>
    <mergeCell ref="C3:C4"/>
    <mergeCell ref="D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T12"/>
  <sheetViews>
    <sheetView workbookViewId="0">
      <selection activeCell="E28" sqref="E28"/>
    </sheetView>
  </sheetViews>
  <sheetFormatPr defaultColWidth="8.7109375" defaultRowHeight="15.75" x14ac:dyDescent="0.25"/>
  <cols>
    <col min="1" max="1" width="8.7109375" style="55"/>
    <col min="2" max="2" width="27.85546875" style="55" customWidth="1"/>
    <col min="3" max="3" width="8.5703125" style="55" customWidth="1"/>
    <col min="4" max="4" width="0.42578125" style="55" hidden="1" customWidth="1"/>
    <col min="5" max="5" width="15.140625" style="55" customWidth="1"/>
    <col min="6" max="11" width="8.7109375" style="55" hidden="1" customWidth="1"/>
    <col min="12" max="12" width="8" style="55" customWidth="1"/>
    <col min="13" max="13" width="0.140625" style="55" hidden="1" customWidth="1"/>
    <col min="14" max="14" width="17.7109375" style="55" customWidth="1"/>
    <col min="15" max="15" width="11.28515625" style="55" customWidth="1"/>
    <col min="16" max="16384" width="8.7109375" style="55"/>
  </cols>
  <sheetData>
    <row r="4" spans="2:20" x14ac:dyDescent="0.25">
      <c r="B4" s="214" t="s">
        <v>219</v>
      </c>
      <c r="C4" s="69"/>
      <c r="D4" s="70"/>
      <c r="E4" s="216" t="s">
        <v>220</v>
      </c>
      <c r="F4" s="217"/>
      <c r="G4" s="217"/>
      <c r="H4" s="217"/>
      <c r="I4" s="217"/>
      <c r="J4" s="217"/>
      <c r="K4" s="218"/>
      <c r="L4" s="69"/>
      <c r="M4" s="70"/>
      <c r="N4" s="216" t="s">
        <v>221</v>
      </c>
      <c r="O4" s="78"/>
    </row>
    <row r="5" spans="2:20" x14ac:dyDescent="0.25">
      <c r="B5" s="215"/>
      <c r="C5" s="71"/>
      <c r="D5" s="72"/>
      <c r="E5" s="219"/>
      <c r="F5" s="220"/>
      <c r="G5" s="220"/>
      <c r="H5" s="220"/>
      <c r="I5" s="220"/>
      <c r="J5" s="220"/>
      <c r="K5" s="221"/>
      <c r="L5" s="71"/>
      <c r="M5" s="72"/>
      <c r="N5" s="219"/>
      <c r="O5" s="79" t="s">
        <v>236</v>
      </c>
    </row>
    <row r="6" spans="2:20" ht="14.45" customHeight="1" x14ac:dyDescent="0.25">
      <c r="B6" s="97" t="s">
        <v>222</v>
      </c>
      <c r="C6" s="222" t="s">
        <v>223</v>
      </c>
      <c r="D6" s="222"/>
      <c r="E6" s="223">
        <f>ΙΣΟΖΥΓΙΟ!D73</f>
        <v>120000</v>
      </c>
      <c r="F6" s="224"/>
      <c r="G6" s="224"/>
      <c r="H6" s="224"/>
      <c r="I6" s="224"/>
      <c r="J6" s="224"/>
      <c r="K6" s="225"/>
      <c r="L6" s="222" t="s">
        <v>223</v>
      </c>
      <c r="M6" s="222"/>
      <c r="N6" s="73">
        <f>E6-ΦΟΡ_ΑΝΑΜ!E6</f>
        <v>110000</v>
      </c>
      <c r="O6" s="74">
        <f>E6-N6</f>
        <v>10000</v>
      </c>
    </row>
    <row r="7" spans="2:20" ht="28.5" customHeight="1" x14ac:dyDescent="0.25">
      <c r="B7" s="97" t="s">
        <v>224</v>
      </c>
      <c r="C7" s="222" t="s">
        <v>225</v>
      </c>
      <c r="D7" s="222"/>
      <c r="E7" s="223">
        <f>ΙΣΟΖΥΓΙΟ!E62</f>
        <v>4000</v>
      </c>
      <c r="F7" s="224"/>
      <c r="G7" s="224"/>
      <c r="H7" s="224"/>
      <c r="I7" s="224"/>
      <c r="J7" s="224"/>
      <c r="K7" s="225"/>
      <c r="L7" s="222" t="s">
        <v>225</v>
      </c>
      <c r="M7" s="222"/>
      <c r="N7" s="73">
        <f>E7-ΦΟΡ_ΑΝΑΜ!E10</f>
        <v>2000</v>
      </c>
      <c r="O7" s="74">
        <f>E7-N7</f>
        <v>2000</v>
      </c>
    </row>
    <row r="8" spans="2:20" ht="14.45" customHeight="1" x14ac:dyDescent="0.25">
      <c r="B8" s="97" t="s">
        <v>226</v>
      </c>
      <c r="C8" s="222" t="s">
        <v>227</v>
      </c>
      <c r="D8" s="222"/>
      <c r="E8" s="223"/>
      <c r="F8" s="224"/>
      <c r="G8" s="224"/>
      <c r="H8" s="224"/>
      <c r="I8" s="224"/>
      <c r="J8" s="224"/>
      <c r="K8" s="225"/>
      <c r="L8" s="222" t="s">
        <v>227</v>
      </c>
      <c r="M8" s="222"/>
      <c r="N8" s="73"/>
      <c r="O8" s="75"/>
    </row>
    <row r="9" spans="2:20" ht="14.45" customHeight="1" x14ac:dyDescent="0.25">
      <c r="B9" s="97" t="s">
        <v>145</v>
      </c>
      <c r="C9" s="222" t="s">
        <v>228</v>
      </c>
      <c r="D9" s="222"/>
      <c r="E9" s="223"/>
      <c r="F9" s="224"/>
      <c r="G9" s="224"/>
      <c r="H9" s="224"/>
      <c r="I9" s="224"/>
      <c r="J9" s="224"/>
      <c r="K9" s="225"/>
      <c r="L9" s="222" t="s">
        <v>228</v>
      </c>
      <c r="M9" s="222"/>
      <c r="N9" s="73"/>
      <c r="O9" s="75"/>
    </row>
    <row r="10" spans="2:20" ht="14.45" customHeight="1" x14ac:dyDescent="0.25">
      <c r="B10" s="97" t="s">
        <v>229</v>
      </c>
      <c r="C10" s="222" t="s">
        <v>230</v>
      </c>
      <c r="D10" s="222"/>
      <c r="E10" s="223"/>
      <c r="F10" s="224"/>
      <c r="G10" s="224"/>
      <c r="H10" s="224"/>
      <c r="I10" s="224"/>
      <c r="J10" s="224"/>
      <c r="K10" s="225"/>
      <c r="L10" s="222" t="s">
        <v>230</v>
      </c>
      <c r="M10" s="222"/>
      <c r="N10" s="73"/>
      <c r="O10" s="75"/>
    </row>
    <row r="11" spans="2:20" ht="14.45" customHeight="1" x14ac:dyDescent="0.25">
      <c r="B11" s="97" t="s">
        <v>231</v>
      </c>
      <c r="C11" s="222" t="s">
        <v>232</v>
      </c>
      <c r="D11" s="222"/>
      <c r="E11" s="223"/>
      <c r="F11" s="224"/>
      <c r="G11" s="224"/>
      <c r="H11" s="224"/>
      <c r="I11" s="224"/>
      <c r="J11" s="224"/>
      <c r="K11" s="225"/>
      <c r="L11" s="222" t="s">
        <v>232</v>
      </c>
      <c r="M11" s="222"/>
      <c r="N11" s="73"/>
      <c r="O11" s="75"/>
    </row>
    <row r="12" spans="2:20" ht="16.5" thickBot="1" x14ac:dyDescent="0.3">
      <c r="B12" s="98" t="s">
        <v>233</v>
      </c>
      <c r="C12" s="226" t="s">
        <v>234</v>
      </c>
      <c r="D12" s="226"/>
      <c r="E12" s="227">
        <f>SUM(E6:K11)</f>
        <v>124000</v>
      </c>
      <c r="F12" s="228"/>
      <c r="G12" s="228"/>
      <c r="H12" s="228"/>
      <c r="I12" s="228"/>
      <c r="J12" s="228"/>
      <c r="K12" s="229"/>
      <c r="L12" s="226" t="s">
        <v>235</v>
      </c>
      <c r="M12" s="226"/>
      <c r="N12" s="76">
        <f>SUM(N6:N11)</f>
        <v>112000</v>
      </c>
      <c r="O12" s="74">
        <f>SUM(O6:O11)</f>
        <v>12000</v>
      </c>
      <c r="T12" s="77"/>
    </row>
  </sheetData>
  <mergeCells count="24">
    <mergeCell ref="C11:D11"/>
    <mergeCell ref="E11:K11"/>
    <mergeCell ref="L11:M11"/>
    <mergeCell ref="C12:D12"/>
    <mergeCell ref="E12:K12"/>
    <mergeCell ref="L12:M12"/>
    <mergeCell ref="C9:D9"/>
    <mergeCell ref="E9:K9"/>
    <mergeCell ref="L9:M9"/>
    <mergeCell ref="C10:D10"/>
    <mergeCell ref="E10:K10"/>
    <mergeCell ref="L10:M10"/>
    <mergeCell ref="C7:D7"/>
    <mergeCell ref="E7:K7"/>
    <mergeCell ref="L7:M7"/>
    <mergeCell ref="C8:D8"/>
    <mergeCell ref="E8:K8"/>
    <mergeCell ref="L8:M8"/>
    <mergeCell ref="B4:B5"/>
    <mergeCell ref="E4:K5"/>
    <mergeCell ref="N4:N5"/>
    <mergeCell ref="C6:D6"/>
    <mergeCell ref="E6:K6"/>
    <mergeCell ref="L6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19"/>
  <sheetViews>
    <sheetView topLeftCell="C1" workbookViewId="0">
      <selection activeCell="O18" sqref="O18"/>
    </sheetView>
  </sheetViews>
  <sheetFormatPr defaultColWidth="8.7109375" defaultRowHeight="15" x14ac:dyDescent="0.25"/>
  <cols>
    <col min="1" max="1" width="8.7109375" style="81"/>
    <col min="2" max="2" width="8.7109375" style="81" hidden="1" customWidth="1"/>
    <col min="3" max="3" width="5" style="81" customWidth="1"/>
    <col min="4" max="4" width="63.5703125" style="81" customWidth="1"/>
    <col min="5" max="5" width="8.7109375" style="81"/>
    <col min="6" max="6" width="2.85546875" style="81" customWidth="1"/>
    <col min="7" max="8" width="8.7109375" style="81" hidden="1" customWidth="1"/>
    <col min="9" max="9" width="8.7109375" style="81" customWidth="1"/>
    <col min="10" max="10" width="6.5703125" style="81" customWidth="1"/>
    <col min="11" max="12" width="8.7109375" style="81" hidden="1" customWidth="1"/>
    <col min="13" max="13" width="3.7109375" style="81" customWidth="1"/>
    <col min="14" max="14" width="8.7109375" style="81"/>
    <col min="15" max="15" width="13.140625" style="81" customWidth="1"/>
    <col min="16" max="16384" width="8.7109375" style="81"/>
  </cols>
  <sheetData>
    <row r="2" spans="2:13" ht="15.75" thickBot="1" x14ac:dyDescent="0.3"/>
    <row r="3" spans="2:13" ht="26.1" customHeight="1" x14ac:dyDescent="0.25">
      <c r="B3" s="100"/>
      <c r="C3" s="101"/>
      <c r="D3" s="102" t="s">
        <v>237</v>
      </c>
      <c r="E3" s="235" t="s">
        <v>238</v>
      </c>
      <c r="F3" s="235"/>
      <c r="G3" s="235"/>
      <c r="H3" s="236"/>
      <c r="I3" s="239" t="s">
        <v>203</v>
      </c>
      <c r="J3" s="240"/>
      <c r="K3" s="240"/>
      <c r="L3" s="240"/>
      <c r="M3" s="241"/>
    </row>
    <row r="4" spans="2:13" ht="28.5" customHeight="1" x14ac:dyDescent="0.25">
      <c r="B4" s="103"/>
      <c r="C4" s="103"/>
      <c r="D4" s="104" t="s">
        <v>239</v>
      </c>
      <c r="E4" s="237" t="s">
        <v>240</v>
      </c>
      <c r="F4" s="237"/>
      <c r="G4" s="237"/>
      <c r="H4" s="238"/>
      <c r="I4" s="237"/>
      <c r="J4" s="237"/>
      <c r="K4" s="237"/>
      <c r="L4" s="237"/>
      <c r="M4" s="238"/>
    </row>
    <row r="5" spans="2:13" ht="30" x14ac:dyDescent="0.25">
      <c r="B5" s="105"/>
      <c r="C5" s="105"/>
      <c r="D5" s="106" t="s">
        <v>242</v>
      </c>
      <c r="E5" s="230">
        <v>2001</v>
      </c>
      <c r="F5" s="230"/>
      <c r="G5" s="231"/>
      <c r="H5" s="231"/>
      <c r="I5" s="232"/>
      <c r="J5" s="232"/>
      <c r="K5" s="232"/>
      <c r="L5" s="232"/>
      <c r="M5" s="232"/>
    </row>
    <row r="6" spans="2:13" ht="30" x14ac:dyDescent="0.25">
      <c r="B6" s="107"/>
      <c r="C6" s="107"/>
      <c r="D6" s="108" t="s">
        <v>244</v>
      </c>
      <c r="E6" s="230">
        <v>2002</v>
      </c>
      <c r="F6" s="230"/>
      <c r="G6" s="231"/>
      <c r="H6" s="231"/>
      <c r="I6" s="232">
        <f>ΦΟΡ_ΑΝΑΜ!F5</f>
        <v>5000</v>
      </c>
      <c r="J6" s="232"/>
      <c r="K6" s="232"/>
      <c r="L6" s="232"/>
      <c r="M6" s="232"/>
    </row>
    <row r="7" spans="2:13" x14ac:dyDescent="0.25">
      <c r="B7" s="109"/>
      <c r="C7" s="109"/>
      <c r="D7" s="106" t="s">
        <v>245</v>
      </c>
      <c r="E7" s="233"/>
      <c r="F7" s="233"/>
      <c r="G7" s="233"/>
      <c r="H7" s="233"/>
      <c r="I7" s="234"/>
      <c r="J7" s="234"/>
      <c r="K7" s="234"/>
      <c r="L7" s="234"/>
      <c r="M7" s="234"/>
    </row>
    <row r="8" spans="2:13" x14ac:dyDescent="0.25">
      <c r="B8" s="110"/>
      <c r="C8" s="110"/>
      <c r="D8" s="111" t="s">
        <v>247</v>
      </c>
      <c r="E8" s="230">
        <v>2003</v>
      </c>
      <c r="F8" s="230"/>
      <c r="G8" s="231"/>
      <c r="H8" s="231"/>
      <c r="I8" s="242">
        <v>0</v>
      </c>
      <c r="J8" s="242"/>
      <c r="K8" s="242"/>
      <c r="L8" s="242"/>
      <c r="M8" s="242"/>
    </row>
    <row r="9" spans="2:13" x14ac:dyDescent="0.25">
      <c r="B9" s="110"/>
      <c r="C9" s="110"/>
      <c r="D9" s="111" t="s">
        <v>248</v>
      </c>
      <c r="E9" s="230">
        <v>2004</v>
      </c>
      <c r="F9" s="230"/>
      <c r="G9" s="231"/>
      <c r="H9" s="231"/>
      <c r="I9" s="232"/>
      <c r="J9" s="232"/>
      <c r="K9" s="232"/>
      <c r="L9" s="232"/>
      <c r="M9" s="232"/>
    </row>
    <row r="10" spans="2:13" x14ac:dyDescent="0.25">
      <c r="B10" s="110"/>
      <c r="C10" s="110"/>
      <c r="D10" s="111" t="s">
        <v>250</v>
      </c>
      <c r="E10" s="230">
        <v>2005</v>
      </c>
      <c r="F10" s="230"/>
      <c r="G10" s="231"/>
      <c r="H10" s="231"/>
      <c r="I10" s="232">
        <f>ΦΟΡ_ΑΝΑΜ!F7</f>
        <v>2000</v>
      </c>
      <c r="J10" s="232"/>
      <c r="K10" s="232"/>
      <c r="L10" s="232"/>
      <c r="M10" s="232"/>
    </row>
    <row r="11" spans="2:13" ht="30" x14ac:dyDescent="0.25">
      <c r="B11" s="110"/>
      <c r="C11" s="110"/>
      <c r="D11" s="106" t="s">
        <v>251</v>
      </c>
      <c r="E11" s="230">
        <v>2006</v>
      </c>
      <c r="F11" s="230"/>
      <c r="G11" s="231"/>
      <c r="H11" s="231"/>
      <c r="I11" s="232"/>
      <c r="J11" s="232"/>
      <c r="K11" s="232"/>
      <c r="L11" s="232"/>
      <c r="M11" s="232"/>
    </row>
    <row r="12" spans="2:13" x14ac:dyDescent="0.25">
      <c r="B12" s="110"/>
      <c r="C12" s="110"/>
      <c r="D12" s="111" t="s">
        <v>252</v>
      </c>
      <c r="E12" s="230">
        <v>2007</v>
      </c>
      <c r="F12" s="230"/>
      <c r="G12" s="231"/>
      <c r="H12" s="231"/>
      <c r="I12" s="232">
        <f>ΦΟΡ_ΑΝΑΜ!F9</f>
        <v>1000</v>
      </c>
      <c r="J12" s="232"/>
      <c r="K12" s="232"/>
      <c r="L12" s="232"/>
      <c r="M12" s="232"/>
    </row>
    <row r="13" spans="2:13" ht="30" x14ac:dyDescent="0.25">
      <c r="B13" s="110"/>
      <c r="C13" s="110"/>
      <c r="D13" s="106" t="s">
        <v>253</v>
      </c>
      <c r="E13" s="230">
        <v>2008</v>
      </c>
      <c r="F13" s="230"/>
      <c r="G13" s="231"/>
      <c r="H13" s="231"/>
      <c r="I13" s="232"/>
      <c r="J13" s="232"/>
      <c r="K13" s="232"/>
      <c r="L13" s="232"/>
      <c r="M13" s="232"/>
    </row>
    <row r="14" spans="2:13" ht="30" x14ac:dyDescent="0.25">
      <c r="B14" s="110"/>
      <c r="C14" s="110"/>
      <c r="D14" s="106" t="s">
        <v>254</v>
      </c>
      <c r="E14" s="230">
        <v>2009</v>
      </c>
      <c r="F14" s="230"/>
      <c r="G14" s="231"/>
      <c r="H14" s="231"/>
      <c r="I14" s="232">
        <f>ΦΟΡ_ΑΝΑΜ!F8</f>
        <v>3000</v>
      </c>
      <c r="J14" s="232"/>
      <c r="K14" s="232"/>
      <c r="L14" s="232"/>
      <c r="M14" s="232"/>
    </row>
    <row r="15" spans="2:13" ht="30" x14ac:dyDescent="0.25">
      <c r="B15" s="110"/>
      <c r="C15" s="110"/>
      <c r="D15" s="106" t="s">
        <v>255</v>
      </c>
      <c r="E15" s="230">
        <v>2010</v>
      </c>
      <c r="F15" s="230"/>
      <c r="G15" s="231"/>
      <c r="H15" s="231"/>
      <c r="I15" s="232"/>
      <c r="J15" s="232"/>
      <c r="K15" s="232"/>
      <c r="L15" s="232"/>
      <c r="M15" s="232"/>
    </row>
    <row r="16" spans="2:13" x14ac:dyDescent="0.25">
      <c r="B16" s="110"/>
      <c r="C16" s="110"/>
      <c r="D16" s="111" t="s">
        <v>256</v>
      </c>
      <c r="E16" s="230">
        <v>2011</v>
      </c>
      <c r="F16" s="230"/>
      <c r="G16" s="231"/>
      <c r="H16" s="231"/>
      <c r="I16" s="232">
        <f>ΦΟΡ_ΑΝΑΜ!F11</f>
        <v>1800</v>
      </c>
      <c r="J16" s="232"/>
      <c r="K16" s="232"/>
      <c r="L16" s="232"/>
      <c r="M16" s="232"/>
    </row>
    <row r="17" spans="2:15" ht="15.75" thickBot="1" x14ac:dyDescent="0.3">
      <c r="B17" s="110"/>
      <c r="C17" s="110"/>
      <c r="D17" s="112" t="s">
        <v>257</v>
      </c>
      <c r="E17" s="248">
        <v>2012</v>
      </c>
      <c r="F17" s="248"/>
      <c r="G17" s="249"/>
      <c r="H17" s="249"/>
      <c r="I17" s="232">
        <f>ΦΟΡ_ΑΝΑΜ!F12</f>
        <v>2000</v>
      </c>
      <c r="J17" s="232"/>
      <c r="K17" s="232"/>
      <c r="L17" s="232"/>
      <c r="M17" s="232"/>
    </row>
    <row r="18" spans="2:15" x14ac:dyDescent="0.25">
      <c r="B18" s="107"/>
      <c r="C18" s="113"/>
      <c r="D18" s="114" t="s">
        <v>204</v>
      </c>
      <c r="E18" s="243"/>
      <c r="F18" s="243"/>
      <c r="G18" s="244"/>
      <c r="H18" s="244"/>
      <c r="I18" s="246">
        <f>SUM(I4:M17)</f>
        <v>14800</v>
      </c>
      <c r="J18" s="246"/>
      <c r="K18" s="246"/>
      <c r="L18" s="246"/>
      <c r="M18" s="246"/>
      <c r="O18" s="99">
        <f>ΦΟΡ_ΑΝΑΜ!F13</f>
        <v>14800</v>
      </c>
    </row>
    <row r="19" spans="2:15" ht="15.75" thickBot="1" x14ac:dyDescent="0.3">
      <c r="B19" s="115"/>
      <c r="C19" s="109"/>
      <c r="D19" s="116"/>
      <c r="E19" s="245"/>
      <c r="F19" s="245"/>
      <c r="G19" s="245"/>
      <c r="H19" s="245"/>
      <c r="I19" s="247"/>
      <c r="J19" s="247"/>
      <c r="K19" s="247"/>
      <c r="L19" s="247"/>
      <c r="M19" s="247"/>
      <c r="O19" s="117">
        <f>I18-O18</f>
        <v>0</v>
      </c>
    </row>
  </sheetData>
  <mergeCells count="30">
    <mergeCell ref="E14:H14"/>
    <mergeCell ref="I14:M14"/>
    <mergeCell ref="E15:H15"/>
    <mergeCell ref="I15:M15"/>
    <mergeCell ref="E12:H12"/>
    <mergeCell ref="I12:M12"/>
    <mergeCell ref="E13:H13"/>
    <mergeCell ref="I13:M13"/>
    <mergeCell ref="E18:H19"/>
    <mergeCell ref="I18:M19"/>
    <mergeCell ref="E16:H16"/>
    <mergeCell ref="I16:M16"/>
    <mergeCell ref="E17:H17"/>
    <mergeCell ref="I17:M17"/>
    <mergeCell ref="I10:M10"/>
    <mergeCell ref="E11:H11"/>
    <mergeCell ref="I11:M11"/>
    <mergeCell ref="E8:H8"/>
    <mergeCell ref="I8:M8"/>
    <mergeCell ref="E9:H9"/>
    <mergeCell ref="I9:M9"/>
    <mergeCell ref="E10:H10"/>
    <mergeCell ref="E5:H5"/>
    <mergeCell ref="I5:M5"/>
    <mergeCell ref="E6:H7"/>
    <mergeCell ref="I6:M7"/>
    <mergeCell ref="E3:H3"/>
    <mergeCell ref="E4:H4"/>
    <mergeCell ref="I4:M4"/>
    <mergeCell ref="I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Sheet7</vt:lpstr>
      <vt:lpstr>Sheet2</vt:lpstr>
      <vt:lpstr>ΙΣΟΖΥΓΙΟ</vt:lpstr>
      <vt:lpstr>ΒΟΗΘΗΤΙΚΟΣ ΠΙΝΑΚΑΣ</vt:lpstr>
      <vt:lpstr>Ε3-Ζ</vt:lpstr>
      <vt:lpstr>Ε3-Δ</vt:lpstr>
      <vt:lpstr>ΦΟΡ_ΑΝΑΜ</vt:lpstr>
      <vt:lpstr>ΠΙΝ_3</vt:lpstr>
      <vt:lpstr>ΚΑΤ_Φ_Α</vt:lpstr>
      <vt:lpstr>ΕΝΤΥΠΟ_Ν</vt:lpstr>
      <vt:lpstr>2PARADEIGMA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ΚΩΣΤΑΣ ΝΙΦΟΡΟΠΟΥΛΟΣ</dc:creator>
  <cp:lastModifiedBy>user</cp:lastModifiedBy>
  <dcterms:created xsi:type="dcterms:W3CDTF">2018-04-19T10:33:11Z</dcterms:created>
  <dcterms:modified xsi:type="dcterms:W3CDTF">2018-05-15T18:52:24Z</dcterms:modified>
</cp:coreProperties>
</file>